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40"/>
  </bookViews>
  <sheets>
    <sheet name="Додаток №1" sheetId="1" r:id="rId1"/>
  </sheets>
  <definedNames>
    <definedName name="_xlnm.Print_Titles" localSheetId="0">'Додаток №1'!$3:$5</definedName>
    <definedName name="_xlnm.Print_Area" localSheetId="0">'Додаток №1'!$A$1:$AK$81</definedName>
  </definedNames>
  <calcPr calcId="124519"/>
</workbook>
</file>

<file path=xl/calcChain.xml><?xml version="1.0" encoding="utf-8"?>
<calcChain xmlns="http://schemas.openxmlformats.org/spreadsheetml/2006/main">
  <c r="J68" i="1"/>
  <c r="U6"/>
  <c r="V24"/>
  <c r="V27"/>
  <c r="U22"/>
  <c r="V22" s="1"/>
  <c r="U23"/>
  <c r="AJ23" s="1"/>
  <c r="AK23" s="1"/>
  <c r="U24"/>
  <c r="U25"/>
  <c r="V25" s="1"/>
  <c r="U27"/>
  <c r="AJ24"/>
  <c r="AK24" s="1"/>
  <c r="AJ27"/>
  <c r="AK27" s="1"/>
  <c r="I25"/>
  <c r="I26"/>
  <c r="AG25"/>
  <c r="AG26" s="1"/>
  <c r="AH26" s="1"/>
  <c r="AH22"/>
  <c r="AH23"/>
  <c r="AH24"/>
  <c r="AH25"/>
  <c r="AH27"/>
  <c r="G24"/>
  <c r="F23"/>
  <c r="G23" s="1"/>
  <c r="F24"/>
  <c r="F25"/>
  <c r="G25" s="1"/>
  <c r="F26"/>
  <c r="G26" s="1"/>
  <c r="F27"/>
  <c r="G27" s="1"/>
  <c r="J23"/>
  <c r="J24"/>
  <c r="J25"/>
  <c r="J26"/>
  <c r="J27"/>
  <c r="I22"/>
  <c r="F22" s="1"/>
  <c r="AJ22" s="1"/>
  <c r="AK22" s="1"/>
  <c r="I23"/>
  <c r="R35"/>
  <c r="R34" s="1"/>
  <c r="S34" s="1"/>
  <c r="AG35"/>
  <c r="AG34" s="1"/>
  <c r="AH34" s="1"/>
  <c r="AD35"/>
  <c r="AD34" s="1"/>
  <c r="AD6" s="1"/>
  <c r="AE6" s="1"/>
  <c r="AA35"/>
  <c r="AA34" s="1"/>
  <c r="O35"/>
  <c r="O34" s="1"/>
  <c r="O6" s="1"/>
  <c r="L35"/>
  <c r="L34" s="1"/>
  <c r="M34" s="1"/>
  <c r="I33"/>
  <c r="F33" s="1"/>
  <c r="G33" s="1"/>
  <c r="F19"/>
  <c r="F20"/>
  <c r="F21"/>
  <c r="F58"/>
  <c r="F61"/>
  <c r="AJ61" s="1"/>
  <c r="AK61" s="1"/>
  <c r="F62"/>
  <c r="AJ62" s="1"/>
  <c r="AK62" s="1"/>
  <c r="J59"/>
  <c r="J60"/>
  <c r="J61"/>
  <c r="J62"/>
  <c r="I55"/>
  <c r="I54" s="1"/>
  <c r="J54" s="1"/>
  <c r="F56"/>
  <c r="AJ56" s="1"/>
  <c r="AK56" s="1"/>
  <c r="F57"/>
  <c r="G57" s="1"/>
  <c r="AJ58"/>
  <c r="AK58" s="1"/>
  <c r="J55"/>
  <c r="J56"/>
  <c r="J57"/>
  <c r="J58"/>
  <c r="U81"/>
  <c r="U80"/>
  <c r="V80" s="1"/>
  <c r="U79"/>
  <c r="U78"/>
  <c r="V78" s="1"/>
  <c r="U77"/>
  <c r="U76"/>
  <c r="V76" s="1"/>
  <c r="U73"/>
  <c r="U72"/>
  <c r="V72" s="1"/>
  <c r="U71"/>
  <c r="U68"/>
  <c r="U67"/>
  <c r="U66"/>
  <c r="V66" s="1"/>
  <c r="U65"/>
  <c r="U53"/>
  <c r="V53" s="1"/>
  <c r="U52"/>
  <c r="U51"/>
  <c r="V51" s="1"/>
  <c r="U48"/>
  <c r="U46"/>
  <c r="V46" s="1"/>
  <c r="U45"/>
  <c r="U44"/>
  <c r="U43"/>
  <c r="U42"/>
  <c r="U41"/>
  <c r="V41" s="1"/>
  <c r="U40"/>
  <c r="V40" s="1"/>
  <c r="U38"/>
  <c r="U37"/>
  <c r="U36"/>
  <c r="V36" s="1"/>
  <c r="U7"/>
  <c r="V7" s="1"/>
  <c r="U8"/>
  <c r="V8" s="1"/>
  <c r="U9"/>
  <c r="U12"/>
  <c r="U13"/>
  <c r="V13" s="1"/>
  <c r="U15"/>
  <c r="V15" s="1"/>
  <c r="U16"/>
  <c r="U17"/>
  <c r="U18"/>
  <c r="V18" s="1"/>
  <c r="U21"/>
  <c r="V21" s="1"/>
  <c r="U28"/>
  <c r="U29"/>
  <c r="U30"/>
  <c r="V30" s="1"/>
  <c r="U31"/>
  <c r="U32"/>
  <c r="U33"/>
  <c r="F13"/>
  <c r="F43"/>
  <c r="F46"/>
  <c r="F53"/>
  <c r="F65"/>
  <c r="F66"/>
  <c r="F68"/>
  <c r="AJ68" s="1"/>
  <c r="AK68" s="1"/>
  <c r="F72"/>
  <c r="F76"/>
  <c r="F81"/>
  <c r="AJ81" s="1"/>
  <c r="I36"/>
  <c r="F36" s="1"/>
  <c r="I41"/>
  <c r="F41" s="1"/>
  <c r="I71"/>
  <c r="F71" s="1"/>
  <c r="I78"/>
  <c r="F78" s="1"/>
  <c r="F77" s="1"/>
  <c r="I73"/>
  <c r="F73" s="1"/>
  <c r="AJ73" s="1"/>
  <c r="I64"/>
  <c r="J64" s="1"/>
  <c r="I63"/>
  <c r="J63" s="1"/>
  <c r="I52"/>
  <c r="F52" s="1"/>
  <c r="AJ52" s="1"/>
  <c r="I51"/>
  <c r="F51" s="1"/>
  <c r="I48"/>
  <c r="I47" s="1"/>
  <c r="J47" s="1"/>
  <c r="I42"/>
  <c r="F42" s="1"/>
  <c r="I39"/>
  <c r="I40"/>
  <c r="J40" s="1"/>
  <c r="I38"/>
  <c r="F38" s="1"/>
  <c r="I37"/>
  <c r="F37" s="1"/>
  <c r="AJ37" s="1"/>
  <c r="AK37" s="1"/>
  <c r="J36"/>
  <c r="I30"/>
  <c r="I29" s="1"/>
  <c r="J29" s="1"/>
  <c r="I18"/>
  <c r="F18" s="1"/>
  <c r="I15"/>
  <c r="J15" s="1"/>
  <c r="I12"/>
  <c r="F12" s="1"/>
  <c r="I9"/>
  <c r="J9" s="1"/>
  <c r="I32"/>
  <c r="J32" s="1"/>
  <c r="I67"/>
  <c r="F67" s="1"/>
  <c r="F6" s="1"/>
  <c r="J37"/>
  <c r="J38"/>
  <c r="M38"/>
  <c r="P38"/>
  <c r="S38"/>
  <c r="V38"/>
  <c r="Y38"/>
  <c r="AB38"/>
  <c r="AH38"/>
  <c r="AI38"/>
  <c r="L39"/>
  <c r="M39" s="1"/>
  <c r="P39"/>
  <c r="R39"/>
  <c r="S39" s="1"/>
  <c r="X39"/>
  <c r="AB39"/>
  <c r="AG39"/>
  <c r="AH39" s="1"/>
  <c r="AI39"/>
  <c r="M33"/>
  <c r="L32"/>
  <c r="M32" s="1"/>
  <c r="I69"/>
  <c r="J69" s="1"/>
  <c r="L70"/>
  <c r="V71"/>
  <c r="Y71"/>
  <c r="X70"/>
  <c r="X69" s="1"/>
  <c r="U69" s="1"/>
  <c r="M71"/>
  <c r="X35"/>
  <c r="U35" s="1"/>
  <c r="AG14"/>
  <c r="R14"/>
  <c r="F14" s="1"/>
  <c r="V12"/>
  <c r="V17"/>
  <c r="V29"/>
  <c r="V42"/>
  <c r="V43"/>
  <c r="V45"/>
  <c r="V48"/>
  <c r="V52"/>
  <c r="V65"/>
  <c r="V73"/>
  <c r="V79"/>
  <c r="AH7"/>
  <c r="AH8"/>
  <c r="AH9"/>
  <c r="AH12"/>
  <c r="AH13"/>
  <c r="AH15"/>
  <c r="AH16"/>
  <c r="AH17"/>
  <c r="AH18"/>
  <c r="AH21"/>
  <c r="AH28"/>
  <c r="AH29"/>
  <c r="AH30"/>
  <c r="AH36"/>
  <c r="AH40"/>
  <c r="AH41"/>
  <c r="AH42"/>
  <c r="AH43"/>
  <c r="AH44"/>
  <c r="AH45"/>
  <c r="AH46"/>
  <c r="AH48"/>
  <c r="AH51"/>
  <c r="AH52"/>
  <c r="AH53"/>
  <c r="AH65"/>
  <c r="AH66"/>
  <c r="AH69"/>
  <c r="AH70"/>
  <c r="AH72"/>
  <c r="AH73"/>
  <c r="AH74"/>
  <c r="AH75"/>
  <c r="AH76"/>
  <c r="AH77"/>
  <c r="AH78"/>
  <c r="AH79"/>
  <c r="AH80"/>
  <c r="AH81"/>
  <c r="AB7"/>
  <c r="AB8"/>
  <c r="AB9"/>
  <c r="AB10"/>
  <c r="AB11"/>
  <c r="AB12"/>
  <c r="AB13"/>
  <c r="AB14"/>
  <c r="AB15"/>
  <c r="AB16"/>
  <c r="AB17"/>
  <c r="AB18"/>
  <c r="AB19"/>
  <c r="AB20"/>
  <c r="AB21"/>
  <c r="AB28"/>
  <c r="AB29"/>
  <c r="AB30"/>
  <c r="AB35"/>
  <c r="AB36"/>
  <c r="AB40"/>
  <c r="AB41"/>
  <c r="AB42"/>
  <c r="AB43"/>
  <c r="AB44"/>
  <c r="AB45"/>
  <c r="AB46"/>
  <c r="AB47"/>
  <c r="AB48"/>
  <c r="AB49"/>
  <c r="AB50"/>
  <c r="AB51"/>
  <c r="AB52"/>
  <c r="AB53"/>
  <c r="AB63"/>
  <c r="AB64"/>
  <c r="AB65"/>
  <c r="AB66"/>
  <c r="AB69"/>
  <c r="AB70"/>
  <c r="AB72"/>
  <c r="AB73"/>
  <c r="AB74"/>
  <c r="AB75"/>
  <c r="AB76"/>
  <c r="AB77"/>
  <c r="AB78"/>
  <c r="AB79"/>
  <c r="AB80"/>
  <c r="AB81"/>
  <c r="Y7"/>
  <c r="Y8"/>
  <c r="Y9"/>
  <c r="Y12"/>
  <c r="Y13"/>
  <c r="Y14"/>
  <c r="Y15"/>
  <c r="Y16"/>
  <c r="Y17"/>
  <c r="Y18"/>
  <c r="Y21"/>
  <c r="Y28"/>
  <c r="Y29"/>
  <c r="Y30"/>
  <c r="Y36"/>
  <c r="Y41"/>
  <c r="Y42"/>
  <c r="Y43"/>
  <c r="Y44"/>
  <c r="Y45"/>
  <c r="Y46"/>
  <c r="Y48"/>
  <c r="Y51"/>
  <c r="Y52"/>
  <c r="Y53"/>
  <c r="Y63"/>
  <c r="Y64"/>
  <c r="Y65"/>
  <c r="Y66"/>
  <c r="Y72"/>
  <c r="Y73"/>
  <c r="Y76"/>
  <c r="Y77"/>
  <c r="Y78"/>
  <c r="Y79"/>
  <c r="Y80"/>
  <c r="Y81"/>
  <c r="V9"/>
  <c r="V16"/>
  <c r="V28"/>
  <c r="V44"/>
  <c r="V77"/>
  <c r="V81"/>
  <c r="S7"/>
  <c r="S8"/>
  <c r="S9"/>
  <c r="S12"/>
  <c r="S13"/>
  <c r="S14"/>
  <c r="S15"/>
  <c r="S18"/>
  <c r="S19"/>
  <c r="S20"/>
  <c r="S21"/>
  <c r="S28"/>
  <c r="S29"/>
  <c r="S30"/>
  <c r="S36"/>
  <c r="S40"/>
  <c r="S41"/>
  <c r="S42"/>
  <c r="S43"/>
  <c r="S47"/>
  <c r="S48"/>
  <c r="S51"/>
  <c r="S52"/>
  <c r="S53"/>
  <c r="S65"/>
  <c r="S66"/>
  <c r="S72"/>
  <c r="S73"/>
  <c r="S74"/>
  <c r="S75"/>
  <c r="S76"/>
  <c r="S77"/>
  <c r="S78"/>
  <c r="S81"/>
  <c r="P7"/>
  <c r="P8"/>
  <c r="P9"/>
  <c r="P10"/>
  <c r="P11"/>
  <c r="P12"/>
  <c r="P13"/>
  <c r="P14"/>
  <c r="P15"/>
  <c r="P16"/>
  <c r="P17"/>
  <c r="P18"/>
  <c r="P19"/>
  <c r="P20"/>
  <c r="P21"/>
  <c r="P28"/>
  <c r="P29"/>
  <c r="P30"/>
  <c r="P36"/>
  <c r="P40"/>
  <c r="P41"/>
  <c r="P42"/>
  <c r="P43"/>
  <c r="P44"/>
  <c r="P45"/>
  <c r="P46"/>
  <c r="P47"/>
  <c r="P48"/>
  <c r="P49"/>
  <c r="P50"/>
  <c r="P51"/>
  <c r="P52"/>
  <c r="P53"/>
  <c r="P63"/>
  <c r="P64"/>
  <c r="P65"/>
  <c r="P66"/>
  <c r="P69"/>
  <c r="P70"/>
  <c r="P72"/>
  <c r="P73"/>
  <c r="P74"/>
  <c r="P75"/>
  <c r="P76"/>
  <c r="P77"/>
  <c r="P78"/>
  <c r="P79"/>
  <c r="P80"/>
  <c r="P81"/>
  <c r="M7"/>
  <c r="M8"/>
  <c r="M9"/>
  <c r="M10"/>
  <c r="M11"/>
  <c r="M12"/>
  <c r="M13"/>
  <c r="M14"/>
  <c r="M15"/>
  <c r="M16"/>
  <c r="M17"/>
  <c r="M18"/>
  <c r="M19"/>
  <c r="M20"/>
  <c r="M21"/>
  <c r="M28"/>
  <c r="M29"/>
  <c r="M30"/>
  <c r="M36"/>
  <c r="M40"/>
  <c r="M41"/>
  <c r="M42"/>
  <c r="M43"/>
  <c r="M44"/>
  <c r="M45"/>
  <c r="M46"/>
  <c r="M47"/>
  <c r="M48"/>
  <c r="M49"/>
  <c r="M50"/>
  <c r="M51"/>
  <c r="M52"/>
  <c r="M53"/>
  <c r="M63"/>
  <c r="M64"/>
  <c r="M65"/>
  <c r="M66"/>
  <c r="M72"/>
  <c r="M73"/>
  <c r="M74"/>
  <c r="M75"/>
  <c r="M76"/>
  <c r="M79"/>
  <c r="M80"/>
  <c r="M81"/>
  <c r="J13"/>
  <c r="J14"/>
  <c r="J18"/>
  <c r="J19"/>
  <c r="J20"/>
  <c r="J21"/>
  <c r="J30"/>
  <c r="J42"/>
  <c r="J43"/>
  <c r="J44"/>
  <c r="J45"/>
  <c r="J46"/>
  <c r="J53"/>
  <c r="J65"/>
  <c r="J66"/>
  <c r="J72"/>
  <c r="J73"/>
  <c r="J76"/>
  <c r="J81"/>
  <c r="G20"/>
  <c r="AH35"/>
  <c r="AG20"/>
  <c r="AG19" s="1"/>
  <c r="AH19" s="1"/>
  <c r="AG47"/>
  <c r="AH47" s="1"/>
  <c r="AG50"/>
  <c r="AG49" s="1"/>
  <c r="AH49" s="1"/>
  <c r="AG63"/>
  <c r="U63" s="1"/>
  <c r="AG64"/>
  <c r="U64" s="1"/>
  <c r="X74"/>
  <c r="U74" s="1"/>
  <c r="X75"/>
  <c r="U75" s="1"/>
  <c r="X49"/>
  <c r="U49" s="1"/>
  <c r="X50"/>
  <c r="U50" s="1"/>
  <c r="X47"/>
  <c r="U47" s="1"/>
  <c r="X34"/>
  <c r="X20"/>
  <c r="X19" s="1"/>
  <c r="U19" s="1"/>
  <c r="X11"/>
  <c r="X10" s="1"/>
  <c r="Y10" s="1"/>
  <c r="R79"/>
  <c r="S79" s="1"/>
  <c r="R80"/>
  <c r="S80" s="1"/>
  <c r="R69"/>
  <c r="S69" s="1"/>
  <c r="R70"/>
  <c r="S70" s="1"/>
  <c r="R64"/>
  <c r="R63" s="1"/>
  <c r="S63" s="1"/>
  <c r="R50"/>
  <c r="R49" s="1"/>
  <c r="S49" s="1"/>
  <c r="R45"/>
  <c r="R44" s="1"/>
  <c r="R17"/>
  <c r="R16" s="1"/>
  <c r="S16" s="1"/>
  <c r="L77"/>
  <c r="M77" s="1"/>
  <c r="I80"/>
  <c r="J80" s="1"/>
  <c r="I79"/>
  <c r="J79" s="1"/>
  <c r="I75"/>
  <c r="J75" s="1"/>
  <c r="I74"/>
  <c r="J74" s="1"/>
  <c r="I28"/>
  <c r="J28" s="1"/>
  <c r="I17"/>
  <c r="J17" s="1"/>
  <c r="I16"/>
  <c r="J16" s="1"/>
  <c r="Q46"/>
  <c r="S46" s="1"/>
  <c r="K78"/>
  <c r="M78" s="1"/>
  <c r="W40"/>
  <c r="Y40" s="1"/>
  <c r="AI82"/>
  <c r="AI81"/>
  <c r="AI80"/>
  <c r="AI79"/>
  <c r="AI77"/>
  <c r="AI76"/>
  <c r="AI75"/>
  <c r="AI74"/>
  <c r="AI73"/>
  <c r="AI72"/>
  <c r="AI70"/>
  <c r="AI69"/>
  <c r="AI66"/>
  <c r="AI65"/>
  <c r="AI64"/>
  <c r="AI63"/>
  <c r="AI53"/>
  <c r="AI52"/>
  <c r="AI51"/>
  <c r="AI50"/>
  <c r="AI49"/>
  <c r="AI48"/>
  <c r="AI47"/>
  <c r="AI45"/>
  <c r="AI44"/>
  <c r="AI43"/>
  <c r="AI42"/>
  <c r="AI41"/>
  <c r="AI40"/>
  <c r="AI36"/>
  <c r="AI35"/>
  <c r="AI34"/>
  <c r="AI30"/>
  <c r="AI29"/>
  <c r="AI28"/>
  <c r="AI21"/>
  <c r="AI20"/>
  <c r="AI19"/>
  <c r="AI18"/>
  <c r="AI17"/>
  <c r="AI16"/>
  <c r="AI15"/>
  <c r="AI14"/>
  <c r="AI13"/>
  <c r="AI12"/>
  <c r="AI11"/>
  <c r="AI10"/>
  <c r="AI9"/>
  <c r="AI8"/>
  <c r="AI7"/>
  <c r="AI6"/>
  <c r="AJ6" l="1"/>
  <c r="U26"/>
  <c r="AJ25"/>
  <c r="AK25" s="1"/>
  <c r="V23"/>
  <c r="J22"/>
  <c r="G22"/>
  <c r="AJ66"/>
  <c r="AJ13"/>
  <c r="AJ18"/>
  <c r="F35"/>
  <c r="F34" s="1"/>
  <c r="AJ43"/>
  <c r="I77"/>
  <c r="J77" s="1"/>
  <c r="I35"/>
  <c r="I34" s="1"/>
  <c r="J34" s="1"/>
  <c r="AA6"/>
  <c r="AB6" s="1"/>
  <c r="AB34"/>
  <c r="AJ76"/>
  <c r="AJ72"/>
  <c r="F59"/>
  <c r="AJ59" s="1"/>
  <c r="AK59" s="1"/>
  <c r="G61"/>
  <c r="G62"/>
  <c r="G59"/>
  <c r="J33"/>
  <c r="AJ33"/>
  <c r="AK33" s="1"/>
  <c r="J12"/>
  <c r="I7"/>
  <c r="J7" s="1"/>
  <c r="R11"/>
  <c r="S11" s="1"/>
  <c r="U34"/>
  <c r="J78"/>
  <c r="J52"/>
  <c r="F39"/>
  <c r="F64"/>
  <c r="G64" s="1"/>
  <c r="F63"/>
  <c r="G63" s="1"/>
  <c r="AJ57"/>
  <c r="AK57" s="1"/>
  <c r="F55"/>
  <c r="G58"/>
  <c r="G56"/>
  <c r="F79"/>
  <c r="F75"/>
  <c r="G75" s="1"/>
  <c r="F69"/>
  <c r="F48"/>
  <c r="F44"/>
  <c r="F29"/>
  <c r="F17"/>
  <c r="F15"/>
  <c r="G15" s="1"/>
  <c r="F9"/>
  <c r="AJ9" s="1"/>
  <c r="AK9" s="1"/>
  <c r="F7"/>
  <c r="U20"/>
  <c r="U14"/>
  <c r="V14" s="1"/>
  <c r="U70"/>
  <c r="AK18"/>
  <c r="F80"/>
  <c r="F74"/>
  <c r="F47"/>
  <c r="G47" s="1"/>
  <c r="F45"/>
  <c r="F40"/>
  <c r="AJ40" s="1"/>
  <c r="F32"/>
  <c r="AJ32" s="1"/>
  <c r="AK32" s="1"/>
  <c r="F30"/>
  <c r="AJ30" s="1"/>
  <c r="F28"/>
  <c r="F16"/>
  <c r="U39"/>
  <c r="V39" s="1"/>
  <c r="AJ67"/>
  <c r="AK67" s="1"/>
  <c r="G67"/>
  <c r="J67"/>
  <c r="I8"/>
  <c r="AJ53"/>
  <c r="AK53" s="1"/>
  <c r="AJ46"/>
  <c r="AK46" s="1"/>
  <c r="AJ36"/>
  <c r="AK36" s="1"/>
  <c r="AJ21"/>
  <c r="AK21" s="1"/>
  <c r="AJ15"/>
  <c r="AK15" s="1"/>
  <c r="Y39"/>
  <c r="G37"/>
  <c r="G68"/>
  <c r="AJ65"/>
  <c r="I49"/>
  <c r="G39"/>
  <c r="J39"/>
  <c r="G38"/>
  <c r="AJ38"/>
  <c r="AK38" s="1"/>
  <c r="I31"/>
  <c r="I10"/>
  <c r="I11"/>
  <c r="X6"/>
  <c r="G32"/>
  <c r="L31"/>
  <c r="G71"/>
  <c r="I70"/>
  <c r="J71"/>
  <c r="L69"/>
  <c r="M69" s="1"/>
  <c r="M70"/>
  <c r="AJ14"/>
  <c r="AK14" s="1"/>
  <c r="AK13"/>
  <c r="R10"/>
  <c r="R6" s="1"/>
  <c r="V19"/>
  <c r="V70"/>
  <c r="AG11"/>
  <c r="AG10" s="1"/>
  <c r="AG6" s="1"/>
  <c r="AJ78"/>
  <c r="AK78" s="1"/>
  <c r="AJ42"/>
  <c r="AK42" s="1"/>
  <c r="AJ12"/>
  <c r="AK12" s="1"/>
  <c r="AH14"/>
  <c r="P6"/>
  <c r="AK81"/>
  <c r="AK76"/>
  <c r="AK73"/>
  <c r="AK72"/>
  <c r="AK66"/>
  <c r="AK52"/>
  <c r="AK43"/>
  <c r="AK40"/>
  <c r="AK30"/>
  <c r="V34"/>
  <c r="V47"/>
  <c r="V50"/>
  <c r="V49"/>
  <c r="V69"/>
  <c r="V75"/>
  <c r="V74"/>
  <c r="V64"/>
  <c r="V63"/>
  <c r="AJ79"/>
  <c r="G74"/>
  <c r="G34"/>
  <c r="AJ19"/>
  <c r="AK19" s="1"/>
  <c r="G81"/>
  <c r="G78"/>
  <c r="G76"/>
  <c r="G73"/>
  <c r="G72"/>
  <c r="G66"/>
  <c r="G65"/>
  <c r="G53"/>
  <c r="G52"/>
  <c r="G46"/>
  <c r="G43"/>
  <c r="G42"/>
  <c r="G40"/>
  <c r="G36"/>
  <c r="G30"/>
  <c r="G21"/>
  <c r="J51"/>
  <c r="J48"/>
  <c r="J41"/>
  <c r="M35"/>
  <c r="P35"/>
  <c r="P34"/>
  <c r="S64"/>
  <c r="S50"/>
  <c r="S45"/>
  <c r="S44"/>
  <c r="S35"/>
  <c r="Y75"/>
  <c r="Y74"/>
  <c r="Y70"/>
  <c r="Y69"/>
  <c r="Y50"/>
  <c r="Y49"/>
  <c r="Y47"/>
  <c r="Y35"/>
  <c r="Y34"/>
  <c r="Y20"/>
  <c r="Y19"/>
  <c r="AH64"/>
  <c r="AH63"/>
  <c r="AH50"/>
  <c r="AH20"/>
  <c r="G19"/>
  <c r="AJ17"/>
  <c r="AK17" s="1"/>
  <c r="G18"/>
  <c r="S17"/>
  <c r="AJ16"/>
  <c r="AK16" s="1"/>
  <c r="G17"/>
  <c r="G16"/>
  <c r="G14"/>
  <c r="G13"/>
  <c r="Y11"/>
  <c r="G12"/>
  <c r="G9"/>
  <c r="I50"/>
  <c r="F50" s="1"/>
  <c r="V26" l="1"/>
  <c r="AJ26"/>
  <c r="AK26" s="1"/>
  <c r="F60"/>
  <c r="AJ60" s="1"/>
  <c r="AK60" s="1"/>
  <c r="G60"/>
  <c r="AJ39"/>
  <c r="AK39" s="1"/>
  <c r="AH11"/>
  <c r="U11"/>
  <c r="V11" s="1"/>
  <c r="AJ55"/>
  <c r="AK55" s="1"/>
  <c r="G55"/>
  <c r="F54"/>
  <c r="J70"/>
  <c r="F70"/>
  <c r="G70" s="1"/>
  <c r="J10"/>
  <c r="F10"/>
  <c r="G10" s="1"/>
  <c r="J35"/>
  <c r="G35"/>
  <c r="J49"/>
  <c r="F49"/>
  <c r="G49" s="1"/>
  <c r="J11"/>
  <c r="F11"/>
  <c r="J31"/>
  <c r="F31"/>
  <c r="J8"/>
  <c r="F8"/>
  <c r="U10"/>
  <c r="AJ63"/>
  <c r="AK63" s="1"/>
  <c r="AJ64"/>
  <c r="AK64" s="1"/>
  <c r="AK65"/>
  <c r="I6"/>
  <c r="L6"/>
  <c r="M31"/>
  <c r="G69"/>
  <c r="AJ71"/>
  <c r="AK71" s="1"/>
  <c r="AH10"/>
  <c r="AH6"/>
  <c r="S10"/>
  <c r="S6"/>
  <c r="J50"/>
  <c r="AJ20"/>
  <c r="AK20" s="1"/>
  <c r="V20"/>
  <c r="V35"/>
  <c r="AJ28"/>
  <c r="AK28" s="1"/>
  <c r="G28"/>
  <c r="AJ29"/>
  <c r="AK29" s="1"/>
  <c r="G29"/>
  <c r="AJ41"/>
  <c r="AK41" s="1"/>
  <c r="G41"/>
  <c r="AJ44"/>
  <c r="AK44" s="1"/>
  <c r="G44"/>
  <c r="AJ45"/>
  <c r="AK45" s="1"/>
  <c r="G45"/>
  <c r="AJ48"/>
  <c r="AK48" s="1"/>
  <c r="G48"/>
  <c r="AJ51"/>
  <c r="AK51" s="1"/>
  <c r="G51"/>
  <c r="AJ77"/>
  <c r="AK77" s="1"/>
  <c r="G77"/>
  <c r="AK79"/>
  <c r="G79"/>
  <c r="AJ80"/>
  <c r="AK80" s="1"/>
  <c r="G80"/>
  <c r="AJ74"/>
  <c r="AK74" s="1"/>
  <c r="AJ75"/>
  <c r="AK75" s="1"/>
  <c r="AJ69"/>
  <c r="AK69" s="1"/>
  <c r="AJ47"/>
  <c r="AK47" s="1"/>
  <c r="AJ34"/>
  <c r="AK34" s="1"/>
  <c r="Y6"/>
  <c r="AJ7"/>
  <c r="AK7" s="1"/>
  <c r="G7"/>
  <c r="V10" l="1"/>
  <c r="AJ49"/>
  <c r="AK49" s="1"/>
  <c r="G31"/>
  <c r="AJ31"/>
  <c r="AK31" s="1"/>
  <c r="AJ11"/>
  <c r="AK11" s="1"/>
  <c r="J6"/>
  <c r="AJ10"/>
  <c r="AK10" s="1"/>
  <c r="AJ35"/>
  <c r="AK35" s="1"/>
  <c r="G11"/>
  <c r="G54"/>
  <c r="AJ54"/>
  <c r="AK54" s="1"/>
  <c r="AJ8"/>
  <c r="AK8" s="1"/>
  <c r="G8"/>
  <c r="M6"/>
  <c r="AJ70"/>
  <c r="AK70" s="1"/>
  <c r="G50"/>
  <c r="AJ50"/>
  <c r="AK50" s="1"/>
  <c r="AK6" l="1"/>
  <c r="V6"/>
  <c r="G6"/>
</calcChain>
</file>

<file path=xl/sharedStrings.xml><?xml version="1.0" encoding="utf-8"?>
<sst xmlns="http://schemas.openxmlformats.org/spreadsheetml/2006/main" count="221" uniqueCount="184">
  <si>
    <t>Розподіл видатків Державного бюджету України на  2015 рік</t>
  </si>
  <si>
    <t>тис.грн.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</si>
  <si>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</si>
  <si>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</si>
  <si>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</si>
  <si>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</si>
  <si>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</si>
  <si>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</t>
  </si>
  <si>
    <t>Всього</t>
  </si>
  <si>
    <t>видатки споживання</t>
  </si>
  <si>
    <t>з них</t>
  </si>
  <si>
    <t>видатки розвитку</t>
  </si>
  <si>
    <t>оплата праці</t>
  </si>
  <si>
    <t>комунальні послуги та енергоносії</t>
  </si>
  <si>
    <t>ВСЬОГО:</t>
  </si>
  <si>
    <t>0110000</t>
  </si>
  <si>
    <t>Апарат Верховної Ради України</t>
  </si>
  <si>
    <t>0111000</t>
  </si>
  <si>
    <t>0111</t>
  </si>
  <si>
    <t>0111090</t>
  </si>
  <si>
    <t>0830</t>
  </si>
  <si>
    <t>Висвітлення діяльності  Верховної  Ради  України через  засоби  телебачення  і радіомовлення та фінансова підтримка видання газети "Голос України" і журналу "Віче"</t>
  </si>
  <si>
    <t>0300000</t>
  </si>
  <si>
    <t>Державне управління справами</t>
  </si>
  <si>
    <t>0301000</t>
  </si>
  <si>
    <t>Апарат Державного управління справами</t>
  </si>
  <si>
    <t>0301010</t>
  </si>
  <si>
    <t>Обслуговування та організаційне, інформаційно-аналітичне, матеріально-технічне забезпечення діяльності Президента України та Адміністрації Президента України</t>
  </si>
  <si>
    <t>0301060</t>
  </si>
  <si>
    <t>0734</t>
  </si>
  <si>
    <t>Фінансова підтримка санаторно-курортних закладів</t>
  </si>
  <si>
    <t>0301080</t>
  </si>
  <si>
    <t>0150</t>
  </si>
  <si>
    <t>Фундаментальні і прикладні розробки та дослідження у сфері державного управління, стратегічних проблем внутрішньої і зовнішньої політики та з питань посередництва і примирення при вирішенні колективних трудових спорів (конфліктів)</t>
  </si>
  <si>
    <t>0950</t>
  </si>
  <si>
    <t>0301170</t>
  </si>
  <si>
    <t>0731</t>
  </si>
  <si>
    <t xml:space="preserve">Надання  медичних  послуг  медичними  закладами </t>
  </si>
  <si>
    <t>0410000</t>
  </si>
  <si>
    <t>Господарсько-фінансовий департамент Секретаріату Кабінету Міністрів України</t>
  </si>
  <si>
    <t>0411000</t>
  </si>
  <si>
    <t>Секретаріат Кабінету Міністрів України</t>
  </si>
  <si>
    <t>0411010</t>
  </si>
  <si>
    <t xml:space="preserve">Обслуговування та організаційне, інформаційно-аналітичне та матеріально-технічне забезпечення діяльності Кабінету Міністрів України </t>
  </si>
  <si>
    <t>0330</t>
  </si>
  <si>
    <t>0650000</t>
  </si>
  <si>
    <t>Вищий спеціалізований суд України з розгляду цивільних і кримінальних справ</t>
  </si>
  <si>
    <t>0651000</t>
  </si>
  <si>
    <t>Апарат Вищого спеціалізованого суду України з розгляду цивільних і кримінальних справ</t>
  </si>
  <si>
    <t>0651010</t>
  </si>
  <si>
    <t>Здійснення правосуддя Вищим спеціалізованим судом України з розгляду цивільних і кримінальних справ</t>
  </si>
  <si>
    <t>0800000</t>
  </si>
  <si>
    <t>Конституційний Суд України</t>
  </si>
  <si>
    <t>0801000</t>
  </si>
  <si>
    <t xml:space="preserve"> Конституційний Суд України</t>
  </si>
  <si>
    <t>0801010</t>
  </si>
  <si>
    <t>Забезпечення конституційної юрисдикції в Україні</t>
  </si>
  <si>
    <t>1000000</t>
  </si>
  <si>
    <t>Міністерство внутрішніх справ України</t>
  </si>
  <si>
    <t>1001000</t>
  </si>
  <si>
    <t>Апарат Міністерства внутрішніх справ України</t>
  </si>
  <si>
    <t>1001010</t>
  </si>
  <si>
    <t>0310</t>
  </si>
  <si>
    <t>Керівництво та управління діяльністю органів внутрішніх справ</t>
  </si>
  <si>
    <t>0380</t>
  </si>
  <si>
    <t>1001080</t>
  </si>
  <si>
    <t>0942</t>
  </si>
  <si>
    <t>Підготовка кадрів для органів внутрішніх справ вищими закладами освіти III і IV рівнів акредитації</t>
  </si>
  <si>
    <t>1060</t>
  </si>
  <si>
    <t>1003000</t>
  </si>
  <si>
    <t>Національна гвардія України</t>
  </si>
  <si>
    <t>1003010</t>
  </si>
  <si>
    <t>Керівництво та управління Національною гвардією України</t>
  </si>
  <si>
    <t>1003020</t>
  </si>
  <si>
    <t>Забезпечення виконання завдань та функцій Національної гвардії України</t>
  </si>
  <si>
    <t>1003080</t>
  </si>
  <si>
    <t>Стаціонарне лікування військовослужбовців Національної гвардії України у власних медичних закладах</t>
  </si>
  <si>
    <t>1003090</t>
  </si>
  <si>
    <t>Будівництво (придбання) житла для військовослужбовців Національної гвардії України</t>
  </si>
  <si>
    <t>1210000</t>
  </si>
  <si>
    <t>Міністерство економічного розвитку і торгівлі України (загальнодержавні витрати)</t>
  </si>
  <si>
    <t>1806000</t>
  </si>
  <si>
    <t>Державне агентство України з питань кіно</t>
  </si>
  <si>
    <t>0823</t>
  </si>
  <si>
    <t>1806030</t>
  </si>
  <si>
    <t>Створення та розповсюдження національних фільмів, фінансова підтримка державного підприємства "Національний центр Олександра Довженка"</t>
  </si>
  <si>
    <t>2100000</t>
  </si>
  <si>
    <t>Міністерство оборони України</t>
  </si>
  <si>
    <t>2101000</t>
  </si>
  <si>
    <t>Апарат Міністерства оборони України</t>
  </si>
  <si>
    <t>0210</t>
  </si>
  <si>
    <t>2101020</t>
  </si>
  <si>
    <t>Забезпечення діяльності Збройних Сил України та підготовка військ</t>
  </si>
  <si>
    <t>2101080</t>
  </si>
  <si>
    <t>0260</t>
  </si>
  <si>
    <t>Медичне лікування, реабілітація та санаторне забезпечення особового складу Збройних Сил України, ветеранів військової служби та членів їх сімей, ветеранів війни</t>
  </si>
  <si>
    <t>2101190</t>
  </si>
  <si>
    <t>Будівництво (придбання) житла для військовослужбовців Збройних Сил України</t>
  </si>
  <si>
    <t>0732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</si>
  <si>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</si>
  <si>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</si>
  <si>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</si>
  <si>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</si>
  <si>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2501040</t>
  </si>
  <si>
    <t>1080</t>
  </si>
  <si>
    <t>Прикладні наукові та науково-технічні розробки, підготовка наукових кадрів у сфері соціальної політики, промислової безпеки та охорони праці</t>
  </si>
  <si>
    <t>2501070</t>
  </si>
  <si>
    <t>Спеціалізована протезно-ортопедична та медично-реабілітаційна допомога інвалідам у клініці Науково-дослідного інституту протезування, протезобудування та відновлення працездатності</t>
  </si>
  <si>
    <t>3300000</t>
  </si>
  <si>
    <t>Державна фіскальна служба України</t>
  </si>
  <si>
    <t>3301000</t>
  </si>
  <si>
    <t>Апарат Державної фіскальної служби України</t>
  </si>
  <si>
    <t>3301020</t>
  </si>
  <si>
    <t>Прикладні дослідження і розробки у сфері доходів і зборів та фінансового права</t>
  </si>
  <si>
    <t>3301030</t>
  </si>
  <si>
    <t>Підвищення кваліфікації у сфері фіскальної політики</t>
  </si>
  <si>
    <t>3600000</t>
  </si>
  <si>
    <t>Міністерство юстиції України</t>
  </si>
  <si>
    <t>3601000</t>
  </si>
  <si>
    <t>Апарат Міністерства юстиції України</t>
  </si>
  <si>
    <t>3601010</t>
  </si>
  <si>
    <t>Керівництво та управління у сфері юстиції</t>
  </si>
  <si>
    <t>0350</t>
  </si>
  <si>
    <t>6380000</t>
  </si>
  <si>
    <t>Державне космічне агентство України</t>
  </si>
  <si>
    <t>6600000</t>
  </si>
  <si>
    <t>Управління державної охорони України</t>
  </si>
  <si>
    <t>6601000</t>
  </si>
  <si>
    <t>6601020</t>
  </si>
  <si>
    <t>Державна охорона органів державної влади та посадових осіб</t>
  </si>
  <si>
    <t/>
  </si>
  <si>
    <t xml:space="preserve">Додаток №1
до Закону України
"Про внесення змін до Закону України
"Про Державний бюджет України на 2015 рік" </t>
  </si>
  <si>
    <t>Реформування та розвиток державних підприємств “ВО “Південний машинобудівний завод ім. О.М. Макарова та Державного Конструкторського бюро “Південне” імені М.К. Янгеля</t>
  </si>
  <si>
    <t>Фінансова підтримка галузей економіки шляхом здешевлення кредитів</t>
  </si>
  <si>
    <t>Зміни</t>
  </si>
  <si>
    <t>Всього 
(зі змінами)</t>
  </si>
  <si>
    <t>видатки споживання
(зі змінами)</t>
  </si>
  <si>
    <t>оплата праці
(зі змінами)</t>
  </si>
  <si>
    <t>комунальні послуги та енергоносії
(зі змінами)</t>
  </si>
  <si>
    <t>видатки розвитку
(зі змінами)</t>
  </si>
  <si>
    <t>Всього
(зі змінами)</t>
  </si>
  <si>
    <t>Разом
(зі змінами)</t>
  </si>
  <si>
    <t>0112</t>
  </si>
  <si>
    <t>Керівництво та управління у сфері фіскальної політики</t>
  </si>
  <si>
    <t>0900000</t>
  </si>
  <si>
    <t>Генеральна прокуратура України</t>
  </si>
  <si>
    <t>0901000</t>
  </si>
  <si>
    <t>0901010</t>
  </si>
  <si>
    <t>0360</t>
  </si>
  <si>
    <t>Здійснення прокурорсько-слідчої діяльності, підготовка та підвищення кваліфікації кадрів прокуратури</t>
  </si>
  <si>
    <t>1001050</t>
  </si>
  <si>
    <t>Забезпечення захисту прав і свобод громадян, суспільства і держави від протиправних посягань, охорона громадського порядку та протидія незаконній міграції</t>
  </si>
  <si>
    <t>2506000</t>
  </si>
  <si>
    <t>Пенсійний фонд України</t>
  </si>
  <si>
    <t>2506050</t>
  </si>
  <si>
    <t>1020</t>
  </si>
  <si>
    <t>Покриття дефіциту коштів Пенсійного фонду України для виплати пенсій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</si>
  <si>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</si>
  <si>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</si>
  <si>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</si>
  <si>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</si>
  <si>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0922</t>
  </si>
  <si>
    <t xml:space="preserve">Надання освіти у загальноосвітніх школах соціальної реабілітації, загальноосвітніх ліцеях-інтернатах, гімназіях-інтернатах з посиленою військово-фізичною підготовкою та інших загальноосвітніх навчальних закладах державної форми власності </t>
  </si>
  <si>
    <t>0941</t>
  </si>
  <si>
    <t>Підготовка кадрів вищими навчальними закладами І і ІІ рівнів акредитації та забезпечення діяльності їх баз практики</t>
  </si>
  <si>
    <t>Підготовка кадрів вищими навчальними закладами ІІІ і ІV рівнів акредитації та забезпечення діяльності їх баз практики</t>
  </si>
  <si>
    <t>2301000</t>
  </si>
  <si>
    <t>Апарат Міністерства охорони здоров'я України</t>
  </si>
  <si>
    <t>0763</t>
  </si>
  <si>
    <t>Лікування громадян України за кордоном</t>
  </si>
  <si>
    <t>Забезпечення медичних заходів окремих державних програм та комплексних заходів програмного характеру</t>
  </si>
  <si>
    <t>2300000</t>
  </si>
  <si>
    <t>Міністерство охорони здоров'я України</t>
  </si>
  <si>
    <t>0700000</t>
  </si>
  <si>
    <t>Вищий господарський суд України</t>
  </si>
  <si>
    <t>0701000</t>
  </si>
  <si>
    <t>0701010</t>
  </si>
  <si>
    <t>Здійснення правосуддя Вищим господарським судом України</t>
  </si>
  <si>
    <t>0750000</t>
  </si>
  <si>
    <t>Вищий адміністративний суд України</t>
  </si>
  <si>
    <t>0751000</t>
  </si>
  <si>
    <t>Апарат Вищого адміністративного суду України</t>
  </si>
  <si>
    <t>0751010</t>
  </si>
  <si>
    <t>Здійснення правосуддя Вищим адміністративним судом України</t>
  </si>
</sst>
</file>

<file path=xl/styles.xml><?xml version="1.0" encoding="utf-8"?>
<styleSheet xmlns="http://schemas.openxmlformats.org/spreadsheetml/2006/main">
  <numFmts count="6">
    <numFmt numFmtId="5" formatCode="#,##0\ &quot;грн.&quot;;\-#,##0\ &quot;грн.&quot;"/>
    <numFmt numFmtId="43" formatCode="_-* #,##0.00\ _г_р_н_._-;\-* #,##0.00\ _г_р_н_._-;_-* &quot;-&quot;??\ _г_р_н_._-;_-@_-"/>
    <numFmt numFmtId="164" formatCode="#,##0.0"/>
    <numFmt numFmtId="165" formatCode="_-* #,##0\ _р_._-;\-* #,##0\ _р_._-;_-* &quot;-&quot;\ _р_._-;_-@_-"/>
    <numFmt numFmtId="166" formatCode="_-* #,##0.00\ _р_._-;\-* #,##0.00\ _р_._-;_-* &quot;-&quot;??\ _р_._-;_-@_-"/>
    <numFmt numFmtId="167" formatCode="_-* #,##0.00_р_._-;\-* #,##0.00_р_._-;_-* &quot;-&quot;??_р_._-;_-@_-"/>
  </numFmts>
  <fonts count="37">
    <font>
      <sz val="10"/>
      <name val="Times New Roman"/>
      <charset val="204"/>
    </font>
    <font>
      <sz val="10"/>
      <color indexed="8"/>
      <name val="Arial Cyr"/>
      <family val="2"/>
      <charset val="204"/>
    </font>
    <font>
      <sz val="11"/>
      <color indexed="8"/>
      <name val="Calibri"/>
      <family val="2"/>
      <charset val="204"/>
    </font>
    <font>
      <sz val="10"/>
      <color indexed="9"/>
      <name val="Arial Cyr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62"/>
      <name val="Arial Cyr"/>
      <family val="2"/>
      <charset val="204"/>
    </font>
    <font>
      <b/>
      <sz val="13"/>
      <color indexed="62"/>
      <name val="Arial Cyr"/>
      <family val="2"/>
      <charset val="204"/>
    </font>
    <font>
      <b/>
      <sz val="11"/>
      <color indexed="62"/>
      <name val="Arial Cyr"/>
      <family val="2"/>
      <charset val="204"/>
    </font>
    <font>
      <sz val="10"/>
      <name val="Courier New"/>
      <family val="3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62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name val="Helv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7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0" borderId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6" fillId="7" borderId="8" applyNumberFormat="0" applyAlignment="0" applyProtection="0"/>
    <xf numFmtId="0" fontId="7" fillId="14" borderId="9" applyNumberFormat="0" applyAlignment="0" applyProtection="0"/>
    <xf numFmtId="0" fontId="8" fillId="14" borderId="8" applyNumberFormat="0" applyAlignment="0" applyProtection="0"/>
    <xf numFmtId="0" fontId="9" fillId="0" borderId="10" applyNumberFormat="0" applyFill="0" applyAlignment="0" applyProtection="0"/>
    <xf numFmtId="0" fontId="10" fillId="0" borderId="11" applyNumberFormat="0" applyFill="0" applyAlignment="0" applyProtection="0"/>
    <xf numFmtId="0" fontId="11" fillId="0" borderId="12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3" fillId="0" borderId="13" applyNumberFormat="0" applyFill="0" applyAlignment="0" applyProtection="0"/>
    <xf numFmtId="0" fontId="14" fillId="15" borderId="14" applyNumberFormat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4" fillId="0" borderId="0"/>
    <xf numFmtId="0" fontId="2" fillId="0" borderId="0"/>
    <xf numFmtId="0" fontId="18" fillId="16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4" borderId="15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0" fillId="0" borderId="16" applyNumberFormat="0" applyFill="0" applyAlignment="0" applyProtection="0"/>
    <xf numFmtId="0" fontId="17" fillId="0" borderId="0"/>
    <xf numFmtId="0" fontId="21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5" fontId="4" fillId="0" borderId="0" applyFont="0" applyFill="0" applyBorder="0" applyAlignment="0" applyProtection="0"/>
    <xf numFmtId="0" fontId="22" fillId="17" borderId="0" applyNumberFormat="0" applyBorder="0" applyAlignment="0" applyProtection="0"/>
  </cellStyleXfs>
  <cellXfs count="64">
    <xf numFmtId="0" fontId="0" fillId="0" borderId="0" xfId="0"/>
    <xf numFmtId="0" fontId="23" fillId="0" borderId="3" xfId="0" applyNumberFormat="1" applyFont="1" applyFill="1" applyBorder="1" applyAlignment="1" applyProtection="1">
      <alignment vertical="top" wrapText="1"/>
    </xf>
    <xf numFmtId="0" fontId="24" fillId="0" borderId="0" xfId="0" applyNumberFormat="1" applyFont="1" applyFill="1" applyAlignment="1" applyProtection="1"/>
    <xf numFmtId="0" fontId="27" fillId="0" borderId="0" xfId="0" applyNumberFormat="1" applyFont="1" applyFill="1" applyAlignment="1" applyProtection="1">
      <alignment horizontal="center" vertical="center" wrapText="1"/>
    </xf>
    <xf numFmtId="0" fontId="28" fillId="0" borderId="0" xfId="0" applyNumberFormat="1" applyFont="1" applyFill="1" applyAlignment="1" applyProtection="1">
      <alignment horizontal="center" vertical="center" wrapText="1"/>
    </xf>
    <xf numFmtId="0" fontId="24" fillId="0" borderId="0" xfId="0" applyFont="1" applyFill="1"/>
    <xf numFmtId="0" fontId="30" fillId="0" borderId="1" xfId="0" applyNumberFormat="1" applyFont="1" applyFill="1" applyBorder="1" applyAlignment="1" applyProtection="1">
      <alignment horizontal="center"/>
    </xf>
    <xf numFmtId="0" fontId="24" fillId="0" borderId="1" xfId="0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0" fontId="30" fillId="0" borderId="1" xfId="0" applyNumberFormat="1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30" fillId="0" borderId="0" xfId="0" applyNumberFormat="1" applyFont="1" applyFill="1" applyAlignment="1" applyProtection="1">
      <alignment horizontal="center"/>
    </xf>
    <xf numFmtId="0" fontId="24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0" fontId="27" fillId="0" borderId="1" xfId="0" applyFont="1" applyFill="1" applyBorder="1" applyAlignment="1">
      <alignment horizontal="right"/>
    </xf>
    <xf numFmtId="0" fontId="24" fillId="0" borderId="3" xfId="0" applyNumberFormat="1" applyFont="1" applyFill="1" applyBorder="1" applyAlignment="1" applyProtection="1"/>
    <xf numFmtId="164" fontId="26" fillId="0" borderId="3" xfId="0" applyNumberFormat="1" applyFont="1" applyFill="1" applyBorder="1" applyAlignment="1" applyProtection="1">
      <alignment vertical="center"/>
    </xf>
    <xf numFmtId="0" fontId="24" fillId="0" borderId="3" xfId="0" applyNumberFormat="1" applyFont="1" applyFill="1" applyBorder="1" applyAlignment="1" applyProtection="1">
      <alignment vertical="top"/>
    </xf>
    <xf numFmtId="0" fontId="26" fillId="0" borderId="3" xfId="0" applyNumberFormat="1" applyFont="1" applyFill="1" applyBorder="1" applyAlignment="1" applyProtection="1">
      <alignment horizontal="center" vertical="top"/>
    </xf>
    <xf numFmtId="0" fontId="23" fillId="0" borderId="3" xfId="0" applyNumberFormat="1" applyFont="1" applyFill="1" applyBorder="1" applyAlignment="1" applyProtection="1">
      <alignment horizontal="center" vertical="top"/>
    </xf>
    <xf numFmtId="0" fontId="26" fillId="0" borderId="3" xfId="0" applyNumberFormat="1" applyFont="1" applyFill="1" applyBorder="1" applyAlignment="1" applyProtection="1">
      <alignment vertical="top" wrapText="1"/>
    </xf>
    <xf numFmtId="164" fontId="26" fillId="0" borderId="3" xfId="0" applyNumberFormat="1" applyFont="1" applyFill="1" applyBorder="1" applyAlignment="1" applyProtection="1">
      <alignment vertical="top"/>
    </xf>
    <xf numFmtId="0" fontId="24" fillId="0" borderId="0" xfId="0" applyFont="1" applyFill="1" applyAlignment="1">
      <alignment vertical="top"/>
    </xf>
    <xf numFmtId="164" fontId="23" fillId="0" borderId="3" xfId="0" applyNumberFormat="1" applyFont="1" applyFill="1" applyBorder="1" applyAlignment="1" applyProtection="1">
      <alignment vertical="top"/>
    </xf>
    <xf numFmtId="0" fontId="24" fillId="0" borderId="3" xfId="0" applyNumberFormat="1" applyFont="1" applyFill="1" applyBorder="1" applyAlignment="1" applyProtection="1">
      <alignment horizontal="center" vertical="top"/>
    </xf>
    <xf numFmtId="0" fontId="24" fillId="0" borderId="3" xfId="0" applyNumberFormat="1" applyFont="1" applyFill="1" applyBorder="1" applyAlignment="1" applyProtection="1">
      <alignment vertical="top" wrapText="1"/>
    </xf>
    <xf numFmtId="164" fontId="25" fillId="0" borderId="3" xfId="0" applyNumberFormat="1" applyFont="1" applyFill="1" applyBorder="1" applyAlignment="1" applyProtection="1">
      <alignment vertical="top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 vertical="center"/>
    </xf>
    <xf numFmtId="0" fontId="33" fillId="0" borderId="0" xfId="0" applyNumberFormat="1" applyFont="1" applyFill="1" applyBorder="1" applyAlignment="1" applyProtection="1">
      <alignment wrapText="1"/>
    </xf>
    <xf numFmtId="164" fontId="33" fillId="0" borderId="0" xfId="0" applyNumberFormat="1" applyFont="1" applyFill="1" applyBorder="1" applyAlignment="1" applyProtection="1">
      <alignment vertical="center"/>
    </xf>
    <xf numFmtId="164" fontId="34" fillId="0" borderId="0" xfId="0" applyNumberFormat="1" applyFont="1" applyFill="1" applyBorder="1" applyAlignment="1" applyProtection="1">
      <alignment vertical="center"/>
    </xf>
    <xf numFmtId="0" fontId="26" fillId="0" borderId="0" xfId="0" applyNumberFormat="1" applyFont="1" applyFill="1" applyAlignment="1" applyProtection="1"/>
    <xf numFmtId="164" fontId="23" fillId="0" borderId="3" xfId="0" applyNumberFormat="1" applyFont="1" applyFill="1" applyBorder="1" applyAlignment="1" applyProtection="1">
      <alignment vertical="center"/>
    </xf>
    <xf numFmtId="0" fontId="26" fillId="0" borderId="3" xfId="0" applyNumberFormat="1" applyFont="1" applyFill="1" applyBorder="1" applyAlignment="1" applyProtection="1">
      <alignment horizontal="center" vertical="center" wrapText="1"/>
    </xf>
    <xf numFmtId="0" fontId="29" fillId="0" borderId="0" xfId="0" applyFont="1" applyFill="1" applyAlignment="1">
      <alignment vertical="top" wrapText="1"/>
    </xf>
    <xf numFmtId="0" fontId="24" fillId="0" borderId="3" xfId="0" applyNumberFormat="1" applyFont="1" applyFill="1" applyBorder="1" applyAlignment="1" applyProtection="1">
      <alignment horizontal="center" vertical="center" wrapText="1"/>
    </xf>
    <xf numFmtId="0" fontId="35" fillId="0" borderId="3" xfId="0" applyNumberFormat="1" applyFont="1" applyFill="1" applyBorder="1" applyAlignment="1" applyProtection="1">
      <alignment vertical="top"/>
    </xf>
    <xf numFmtId="0" fontId="35" fillId="0" borderId="0" xfId="0" applyFont="1" applyFill="1" applyAlignment="1">
      <alignment vertical="top"/>
    </xf>
    <xf numFmtId="0" fontId="26" fillId="0" borderId="3" xfId="0" applyNumberFormat="1" applyFont="1" applyFill="1" applyBorder="1" applyAlignment="1" applyProtection="1">
      <alignment vertical="top"/>
    </xf>
    <xf numFmtId="0" fontId="26" fillId="0" borderId="0" xfId="0" applyFont="1" applyFill="1" applyAlignment="1">
      <alignment vertical="top"/>
    </xf>
    <xf numFmtId="164" fontId="36" fillId="0" borderId="3" xfId="0" applyNumberFormat="1" applyFont="1" applyFill="1" applyBorder="1" applyAlignment="1" applyProtection="1">
      <alignment vertical="top"/>
    </xf>
    <xf numFmtId="164" fontId="25" fillId="0" borderId="0" xfId="0" applyNumberFormat="1" applyFont="1" applyFill="1" applyBorder="1" applyAlignment="1" applyProtection="1">
      <alignment vertical="top"/>
    </xf>
    <xf numFmtId="164" fontId="24" fillId="0" borderId="0" xfId="0" applyNumberFormat="1" applyFont="1" applyFill="1"/>
    <xf numFmtId="0" fontId="26" fillId="0" borderId="3" xfId="0" applyNumberFormat="1" applyFont="1" applyFill="1" applyBorder="1" applyAlignment="1" applyProtection="1">
      <alignment horizontal="center" vertical="top" wrapText="1"/>
    </xf>
    <xf numFmtId="0" fontId="27" fillId="0" borderId="3" xfId="0" applyNumberFormat="1" applyFont="1" applyFill="1" applyBorder="1" applyAlignment="1" applyProtection="1">
      <alignment horizontal="center" vertical="center" wrapText="1"/>
    </xf>
    <xf numFmtId="0" fontId="24" fillId="0" borderId="3" xfId="0" applyNumberFormat="1" applyFont="1" applyFill="1" applyBorder="1" applyAlignment="1" applyProtection="1">
      <alignment horizontal="center" vertical="center" wrapText="1"/>
    </xf>
    <xf numFmtId="0" fontId="31" fillId="0" borderId="3" xfId="0" applyNumberFormat="1" applyFont="1" applyFill="1" applyBorder="1" applyAlignment="1" applyProtection="1">
      <alignment horizontal="center" vertical="center" wrapText="1"/>
    </xf>
    <xf numFmtId="0" fontId="32" fillId="0" borderId="3" xfId="0" applyNumberFormat="1" applyFont="1" applyFill="1" applyBorder="1" applyAlignment="1" applyProtection="1">
      <alignment horizontal="center" vertical="center" wrapText="1"/>
    </xf>
    <xf numFmtId="0" fontId="24" fillId="0" borderId="5" xfId="0" applyNumberFormat="1" applyFont="1" applyFill="1" applyBorder="1" applyAlignment="1" applyProtection="1">
      <alignment horizontal="center" vertical="center" wrapText="1"/>
    </xf>
    <xf numFmtId="0" fontId="24" fillId="0" borderId="7" xfId="0" applyNumberFormat="1" applyFont="1" applyFill="1" applyBorder="1" applyAlignment="1" applyProtection="1">
      <alignment horizontal="center" vertical="center" wrapText="1"/>
    </xf>
    <xf numFmtId="0" fontId="32" fillId="0" borderId="5" xfId="0" applyNumberFormat="1" applyFont="1" applyFill="1" applyBorder="1" applyAlignment="1" applyProtection="1">
      <alignment horizontal="center" vertical="center" wrapText="1"/>
    </xf>
    <xf numFmtId="0" fontId="32" fillId="0" borderId="7" xfId="0" applyNumberFormat="1" applyFont="1" applyFill="1" applyBorder="1" applyAlignment="1" applyProtection="1">
      <alignment horizontal="center" vertical="center" wrapText="1"/>
    </xf>
    <xf numFmtId="0" fontId="26" fillId="0" borderId="5" xfId="0" applyNumberFormat="1" applyFont="1" applyFill="1" applyBorder="1" applyAlignment="1" applyProtection="1">
      <alignment horizontal="center" vertical="center" wrapText="1"/>
    </xf>
    <xf numFmtId="0" fontId="26" fillId="0" borderId="7" xfId="0" applyNumberFormat="1" applyFont="1" applyFill="1" applyBorder="1" applyAlignment="1" applyProtection="1">
      <alignment horizontal="center" vertical="center" wrapText="1"/>
    </xf>
    <xf numFmtId="164" fontId="26" fillId="0" borderId="5" xfId="0" applyNumberFormat="1" applyFont="1" applyFill="1" applyBorder="1" applyAlignment="1" applyProtection="1">
      <alignment horizontal="center" vertical="center" wrapText="1"/>
    </xf>
    <xf numFmtId="164" fontId="26" fillId="0" borderId="7" xfId="0" applyNumberFormat="1" applyFont="1" applyFill="1" applyBorder="1" applyAlignment="1" applyProtection="1">
      <alignment horizontal="center" vertical="center" wrapText="1"/>
    </xf>
    <xf numFmtId="0" fontId="24" fillId="0" borderId="2" xfId="0" applyNumberFormat="1" applyFont="1" applyFill="1" applyBorder="1" applyAlignment="1" applyProtection="1">
      <alignment horizontal="center" vertical="center" wrapText="1"/>
    </xf>
    <xf numFmtId="0" fontId="24" fillId="0" borderId="6" xfId="0" applyNumberFormat="1" applyFont="1" applyFill="1" applyBorder="1" applyAlignment="1" applyProtection="1">
      <alignment horizontal="center" vertical="center" wrapText="1"/>
    </xf>
    <xf numFmtId="0" fontId="24" fillId="0" borderId="4" xfId="0" applyNumberFormat="1" applyFont="1" applyFill="1" applyBorder="1" applyAlignment="1" applyProtection="1">
      <alignment horizontal="center" vertical="center" wrapText="1"/>
    </xf>
    <xf numFmtId="0" fontId="31" fillId="0" borderId="2" xfId="0" applyNumberFormat="1" applyFont="1" applyFill="1" applyBorder="1" applyAlignment="1" applyProtection="1">
      <alignment horizontal="center" vertical="center" wrapText="1"/>
    </xf>
    <xf numFmtId="0" fontId="31" fillId="0" borderId="6" xfId="0" applyNumberFormat="1" applyFont="1" applyFill="1" applyBorder="1" applyAlignment="1" applyProtection="1">
      <alignment horizontal="center" vertical="center" wrapText="1"/>
    </xf>
    <xf numFmtId="0" fontId="31" fillId="0" borderId="4" xfId="0" applyNumberFormat="1" applyFont="1" applyFill="1" applyBorder="1" applyAlignment="1" applyProtection="1">
      <alignment horizontal="center" vertical="center" wrapText="1"/>
    </xf>
    <xf numFmtId="0" fontId="29" fillId="0" borderId="0" xfId="0" applyFont="1" applyFill="1" applyAlignment="1">
      <alignment horizontal="center" vertical="top" wrapText="1"/>
    </xf>
  </cellXfs>
  <cellStyles count="77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Normal_meresha_07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Звичайний 10" xfId="33"/>
    <cellStyle name="Звичайний 11" xfId="34"/>
    <cellStyle name="Звичайний 12" xfId="35"/>
    <cellStyle name="Звичайний 13" xfId="36"/>
    <cellStyle name="Звичайний 14" xfId="37"/>
    <cellStyle name="Звичайний 15" xfId="38"/>
    <cellStyle name="Звичайний 16" xfId="39"/>
    <cellStyle name="Звичайний 17" xfId="40"/>
    <cellStyle name="Звичайний 18" xfId="41"/>
    <cellStyle name="Звичайний 19" xfId="42"/>
    <cellStyle name="Звичайний 2" xfId="43"/>
    <cellStyle name="Звичайний 2 2" xfId="44"/>
    <cellStyle name="Звичайний 2_Додаток №6" xfId="45"/>
    <cellStyle name="Звичайний 20" xfId="46"/>
    <cellStyle name="Звичайний 3" xfId="47"/>
    <cellStyle name="Звичайний 4" xfId="48"/>
    <cellStyle name="Звичайний 4 2" xfId="49"/>
    <cellStyle name="Звичайний 5" xfId="50"/>
    <cellStyle name="Звичайний 6" xfId="51"/>
    <cellStyle name="Звичайний 7" xfId="52"/>
    <cellStyle name="Звичайний 8" xfId="53"/>
    <cellStyle name="Звичайний 9" xfId="54"/>
    <cellStyle name="Звичайний_Додаток №5" xfId="55"/>
    <cellStyle name="Итог 2" xfId="56"/>
    <cellStyle name="Контрольная ячейка 2" xfId="57"/>
    <cellStyle name="Название 2" xfId="58"/>
    <cellStyle name="Нейтральный 2" xfId="59"/>
    <cellStyle name="Обычный" xfId="0" builtinId="0"/>
    <cellStyle name="Обычный 2" xfId="60"/>
    <cellStyle name="Обычный 3" xfId="61"/>
    <cellStyle name="Плохой 2" xfId="62"/>
    <cellStyle name="Пояснение 2" xfId="63"/>
    <cellStyle name="Примечание 2" xfId="64"/>
    <cellStyle name="Процентный 2" xfId="65"/>
    <cellStyle name="Процентный 3" xfId="66"/>
    <cellStyle name="Связанная ячейка 2" xfId="67"/>
    <cellStyle name="Стиль 1" xfId="68"/>
    <cellStyle name="Текст предупреждения 2" xfId="69"/>
    <cellStyle name="Тысячи [0]_Додаток №1" xfId="70"/>
    <cellStyle name="Тысячи_Додаток №1" xfId="71"/>
    <cellStyle name="Финансовый 2" xfId="72"/>
    <cellStyle name="Финансовый 3" xfId="73"/>
    <cellStyle name="Фінансовий 2" xfId="74"/>
    <cellStyle name="Фінансовий 2 2" xfId="75"/>
    <cellStyle name="Хороший 2" xfId="76"/>
  </cellStyles>
  <dxfs count="0"/>
  <tableStyles count="0" defaultTableStyle="TableStyleMedium9" defaultPivotStyle="PivotStyleLight16"/>
  <colors>
    <mruColors>
      <color rgb="FF99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82"/>
  <sheetViews>
    <sheetView showGridLines="0" showZeros="0" tabSelected="1" view="pageBreakPreview" zoomScale="75" zoomScaleNormal="80" zoomScaleSheetLayoutView="75" workbookViewId="0">
      <pane xSplit="4" ySplit="5" topLeftCell="Y6" activePane="bottomRight" state="frozen"/>
      <selection pane="topRight" activeCell="E1" sqref="E1"/>
      <selection pane="bottomLeft" activeCell="A6" sqref="A6"/>
      <selection pane="bottomRight" activeCell="AK33" sqref="AK33"/>
    </sheetView>
  </sheetViews>
  <sheetFormatPr defaultColWidth="8.83203125" defaultRowHeight="12.75" customHeight="1"/>
  <cols>
    <col min="1" max="1" width="0.1640625" style="2" customWidth="1"/>
    <col min="2" max="2" width="11.6640625" style="2" customWidth="1"/>
    <col min="3" max="3" width="12.33203125" style="2" customWidth="1"/>
    <col min="4" max="4" width="38" style="2" customWidth="1"/>
    <col min="5" max="7" width="16.1640625" style="2" customWidth="1"/>
    <col min="8" max="8" width="17" style="2" customWidth="1"/>
    <col min="9" max="10" width="17" style="32" customWidth="1"/>
    <col min="11" max="11" width="18" style="2" customWidth="1"/>
    <col min="12" max="12" width="13" style="2" customWidth="1"/>
    <col min="13" max="14" width="15" style="2" customWidth="1"/>
    <col min="15" max="15" width="9.83203125" style="2" customWidth="1"/>
    <col min="16" max="16" width="15" style="2" customWidth="1"/>
    <col min="17" max="17" width="16.1640625" style="2" customWidth="1"/>
    <col min="18" max="18" width="13" style="2" customWidth="1"/>
    <col min="19" max="19" width="15.33203125" style="2" customWidth="1"/>
    <col min="20" max="22" width="15.5" style="2" customWidth="1"/>
    <col min="23" max="23" width="15.33203125" style="2" customWidth="1"/>
    <col min="24" max="24" width="13.33203125" style="2" customWidth="1"/>
    <col min="25" max="25" width="15.5" style="2" customWidth="1"/>
    <col min="26" max="28" width="13.1640625" style="2" customWidth="1"/>
    <col min="29" max="29" width="14.33203125" style="2" customWidth="1"/>
    <col min="30" max="30" width="11.6640625" style="2" customWidth="1"/>
    <col min="31" max="31" width="14.1640625" style="2" customWidth="1"/>
    <col min="32" max="32" width="14" style="2" customWidth="1"/>
    <col min="33" max="34" width="13.1640625" style="32" customWidth="1"/>
    <col min="35" max="35" width="15.33203125" style="2" customWidth="1"/>
    <col min="36" max="36" width="14.5" style="5" customWidth="1"/>
    <col min="37" max="37" width="16" style="5" customWidth="1"/>
    <col min="38" max="38" width="25.33203125" style="5" customWidth="1"/>
    <col min="39" max="16384" width="8.83203125" style="5"/>
  </cols>
  <sheetData>
    <row r="1" spans="1:38" ht="64.5" customHeight="1">
      <c r="E1" s="3"/>
      <c r="F1" s="3"/>
      <c r="G1" s="3"/>
      <c r="H1" s="3"/>
      <c r="I1" s="4"/>
      <c r="J1" s="4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5"/>
      <c r="AA1" s="35"/>
      <c r="AB1" s="35"/>
      <c r="AC1" s="35"/>
      <c r="AD1" s="35"/>
      <c r="AE1" s="35"/>
      <c r="AF1" s="63" t="s">
        <v>131</v>
      </c>
      <c r="AG1" s="63"/>
      <c r="AH1" s="63"/>
      <c r="AI1" s="63"/>
      <c r="AJ1" s="63"/>
      <c r="AK1" s="63"/>
    </row>
    <row r="2" spans="1:38" ht="26.45" customHeight="1">
      <c r="B2" s="6"/>
      <c r="C2" s="7"/>
      <c r="D2" s="7"/>
      <c r="E2" s="7"/>
      <c r="F2" s="7"/>
      <c r="G2" s="7"/>
      <c r="H2" s="7"/>
      <c r="I2" s="8"/>
      <c r="J2" s="8"/>
      <c r="K2" s="9" t="s">
        <v>0</v>
      </c>
      <c r="L2" s="9"/>
      <c r="M2" s="9"/>
      <c r="N2" s="7"/>
      <c r="O2" s="7"/>
      <c r="P2" s="7"/>
      <c r="Q2" s="7"/>
      <c r="R2" s="10"/>
      <c r="S2" s="10"/>
      <c r="T2" s="11"/>
      <c r="U2" s="11"/>
      <c r="V2" s="11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/>
      <c r="AH2" s="13"/>
      <c r="AI2" s="5"/>
      <c r="AK2" s="14" t="s">
        <v>1</v>
      </c>
    </row>
    <row r="3" spans="1:38" ht="15.75" customHeight="1">
      <c r="A3" s="15"/>
      <c r="B3" s="45" t="s">
        <v>2</v>
      </c>
      <c r="C3" s="45" t="s">
        <v>3</v>
      </c>
      <c r="D3" s="46" t="s">
        <v>4</v>
      </c>
      <c r="E3" s="60" t="s">
        <v>5</v>
      </c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2"/>
      <c r="T3" s="60" t="s">
        <v>6</v>
      </c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2"/>
      <c r="AI3" s="47" t="s">
        <v>7</v>
      </c>
      <c r="AJ3" s="47" t="s">
        <v>134</v>
      </c>
      <c r="AK3" s="47" t="s">
        <v>141</v>
      </c>
    </row>
    <row r="4" spans="1:38" ht="12.75" customHeight="1">
      <c r="A4" s="15"/>
      <c r="B4" s="45"/>
      <c r="C4" s="45"/>
      <c r="D4" s="46"/>
      <c r="E4" s="46" t="s">
        <v>8</v>
      </c>
      <c r="F4" s="53" t="s">
        <v>134</v>
      </c>
      <c r="G4" s="46" t="s">
        <v>135</v>
      </c>
      <c r="H4" s="48" t="s">
        <v>9</v>
      </c>
      <c r="I4" s="53" t="s">
        <v>134</v>
      </c>
      <c r="J4" s="48" t="s">
        <v>136</v>
      </c>
      <c r="K4" s="57" t="s">
        <v>10</v>
      </c>
      <c r="L4" s="58"/>
      <c r="M4" s="58"/>
      <c r="N4" s="58"/>
      <c r="O4" s="58"/>
      <c r="P4" s="59"/>
      <c r="Q4" s="48" t="s">
        <v>11</v>
      </c>
      <c r="R4" s="55" t="s">
        <v>134</v>
      </c>
      <c r="S4" s="48" t="s">
        <v>139</v>
      </c>
      <c r="T4" s="49" t="s">
        <v>8</v>
      </c>
      <c r="U4" s="49" t="s">
        <v>134</v>
      </c>
      <c r="V4" s="49" t="s">
        <v>140</v>
      </c>
      <c r="W4" s="51" t="s">
        <v>9</v>
      </c>
      <c r="X4" s="53" t="s">
        <v>134</v>
      </c>
      <c r="Y4" s="51" t="s">
        <v>136</v>
      </c>
      <c r="Z4" s="57" t="s">
        <v>10</v>
      </c>
      <c r="AA4" s="58"/>
      <c r="AB4" s="58"/>
      <c r="AC4" s="58"/>
      <c r="AD4" s="58"/>
      <c r="AE4" s="59"/>
      <c r="AF4" s="51" t="s">
        <v>11</v>
      </c>
      <c r="AG4" s="55" t="s">
        <v>134</v>
      </c>
      <c r="AH4" s="51" t="s">
        <v>139</v>
      </c>
      <c r="AI4" s="47"/>
      <c r="AJ4" s="47"/>
      <c r="AK4" s="47"/>
    </row>
    <row r="5" spans="1:38" ht="75.75" customHeight="1">
      <c r="A5" s="15"/>
      <c r="B5" s="45"/>
      <c r="C5" s="45"/>
      <c r="D5" s="46"/>
      <c r="E5" s="46"/>
      <c r="F5" s="54"/>
      <c r="G5" s="46"/>
      <c r="H5" s="48"/>
      <c r="I5" s="54"/>
      <c r="J5" s="48"/>
      <c r="K5" s="36" t="s">
        <v>12</v>
      </c>
      <c r="L5" s="34" t="s">
        <v>134</v>
      </c>
      <c r="M5" s="36" t="s">
        <v>137</v>
      </c>
      <c r="N5" s="36" t="s">
        <v>13</v>
      </c>
      <c r="O5" s="34" t="s">
        <v>134</v>
      </c>
      <c r="P5" s="36" t="s">
        <v>138</v>
      </c>
      <c r="Q5" s="48"/>
      <c r="R5" s="56"/>
      <c r="S5" s="48"/>
      <c r="T5" s="50"/>
      <c r="U5" s="50"/>
      <c r="V5" s="50"/>
      <c r="W5" s="52"/>
      <c r="X5" s="54"/>
      <c r="Y5" s="52"/>
      <c r="Z5" s="36" t="s">
        <v>12</v>
      </c>
      <c r="AA5" s="34" t="s">
        <v>134</v>
      </c>
      <c r="AB5" s="36" t="s">
        <v>137</v>
      </c>
      <c r="AC5" s="36" t="s">
        <v>13</v>
      </c>
      <c r="AD5" s="34" t="s">
        <v>134</v>
      </c>
      <c r="AE5" s="36" t="s">
        <v>138</v>
      </c>
      <c r="AF5" s="52"/>
      <c r="AG5" s="56"/>
      <c r="AH5" s="52"/>
      <c r="AI5" s="47"/>
      <c r="AJ5" s="47"/>
      <c r="AK5" s="47"/>
    </row>
    <row r="6" spans="1:38">
      <c r="A6" s="15"/>
      <c r="B6" s="16"/>
      <c r="C6" s="16"/>
      <c r="D6" s="16" t="s">
        <v>14</v>
      </c>
      <c r="E6" s="16">
        <v>502047280.5</v>
      </c>
      <c r="F6" s="16">
        <f>F7+F10+F16+F19+F28+F31+F34+F39+F44++F47+F49+F54+F59+F63+F67+F69+F74+F77+F79+F22+F25</f>
        <v>234428.15000000014</v>
      </c>
      <c r="G6" s="16">
        <f>E6+F6</f>
        <v>502281708.64999998</v>
      </c>
      <c r="H6" s="16">
        <v>466291177.69999999</v>
      </c>
      <c r="I6" s="16">
        <f>I7+I10+I16+I28+I34+I39+I47+I49+I63+I69+I74+I79+I31</f>
        <v>-3664037</v>
      </c>
      <c r="J6" s="16">
        <f>H6+I6</f>
        <v>462627140.69999999</v>
      </c>
      <c r="K6" s="16">
        <v>55484416.799999997</v>
      </c>
      <c r="L6" s="16">
        <f>L7+L10+L16+L28+L34+L39+L47+L49+L63+L69+L74+L79+L31</f>
        <v>28382</v>
      </c>
      <c r="M6" s="16">
        <f>K6+L6</f>
        <v>55512798.799999997</v>
      </c>
      <c r="N6" s="16">
        <v>4626702.3</v>
      </c>
      <c r="O6" s="16">
        <f>O7+O10+O16+O28+O34+O39+O47+O49+O63+O69+O74+O79+O31</f>
        <v>-4000</v>
      </c>
      <c r="P6" s="16">
        <f>N6+O6</f>
        <v>4622702.3</v>
      </c>
      <c r="Q6" s="16">
        <v>34256102.799999997</v>
      </c>
      <c r="R6" s="16">
        <f>R7+R10+R16+R28+R34+R39+R47+R49+R63+R69+R74+R79+R31</f>
        <v>952578.25</v>
      </c>
      <c r="S6" s="16">
        <f>Q6+R6</f>
        <v>35208681.049999997</v>
      </c>
      <c r="T6" s="16">
        <v>25846370.5</v>
      </c>
      <c r="U6" s="16">
        <f>U7+U10+U16+U19+U28+U31+U34+U39+U44++U47+U49+U54+U59+U63+U67+U69+U74+U77+U79+U22+U25</f>
        <v>-234428.19999999995</v>
      </c>
      <c r="V6" s="16">
        <f>T6+U6</f>
        <v>25611942.300000001</v>
      </c>
      <c r="W6" s="16">
        <v>18305773.399999999</v>
      </c>
      <c r="X6" s="16">
        <f>X7+X10+X16+X28+X34+X39+X47+X49+X63+X69+X74+X79+X31</f>
        <v>-632385</v>
      </c>
      <c r="Y6" s="16">
        <f>W6+X6</f>
        <v>17673388.399999999</v>
      </c>
      <c r="Z6" s="16">
        <v>1676882.4</v>
      </c>
      <c r="AA6" s="16">
        <f>AA7+AA10+AA16+AA28+AA34+AA39+AA47+AA49+AA63+AA69+AA74+AA79</f>
        <v>0</v>
      </c>
      <c r="AB6" s="16">
        <f>Z6+AA6</f>
        <v>1676882.4</v>
      </c>
      <c r="AC6" s="16">
        <v>870626.2</v>
      </c>
      <c r="AD6" s="16">
        <f>AD7+AD10+AD16+AD28+AD34+AD39+AD47+AD49+AD63+AD69+AD74+AD79</f>
        <v>0</v>
      </c>
      <c r="AE6" s="16">
        <f>AC6+AD6</f>
        <v>870626.2</v>
      </c>
      <c r="AF6" s="16">
        <v>7540597.0999999996</v>
      </c>
      <c r="AG6" s="16">
        <f>AG7+AG10+AG16+AG28+AG34+AG39+AG47+AG49+AG63+AG69+AG74+AG79+AG31</f>
        <v>404745.8</v>
      </c>
      <c r="AH6" s="16">
        <f>AF6+AG6</f>
        <v>7945342.8999999994</v>
      </c>
      <c r="AI6" s="16">
        <f>T6+E6</f>
        <v>527893651</v>
      </c>
      <c r="AJ6" s="16">
        <f>U6+F6</f>
        <v>-4.9999999813735485E-2</v>
      </c>
      <c r="AK6" s="16">
        <f>AI6+AJ6</f>
        <v>527893650.94999999</v>
      </c>
      <c r="AL6" s="43"/>
    </row>
    <row r="7" spans="1:38" s="22" customFormat="1" ht="13.5">
      <c r="A7" s="17"/>
      <c r="B7" s="18" t="s">
        <v>15</v>
      </c>
      <c r="C7" s="19"/>
      <c r="D7" s="20" t="s">
        <v>16</v>
      </c>
      <c r="E7" s="21">
        <v>746784.1</v>
      </c>
      <c r="F7" s="21">
        <f t="shared" ref="F7:F81" si="0">I7+R7</f>
        <v>-7778</v>
      </c>
      <c r="G7" s="21">
        <f t="shared" ref="G7:G81" si="1">E7+F7</f>
        <v>739006.1</v>
      </c>
      <c r="H7" s="21">
        <v>746784.1</v>
      </c>
      <c r="I7" s="21">
        <f>I9</f>
        <v>-7778</v>
      </c>
      <c r="J7" s="21">
        <f t="shared" ref="J7:J81" si="2">H7+I7</f>
        <v>739006.1</v>
      </c>
      <c r="K7" s="21">
        <v>374464.1</v>
      </c>
      <c r="L7" s="21"/>
      <c r="M7" s="21">
        <f t="shared" ref="M7:M81" si="3">K7+L7</f>
        <v>374464.1</v>
      </c>
      <c r="N7" s="21">
        <v>19997.2</v>
      </c>
      <c r="O7" s="21"/>
      <c r="P7" s="21">
        <f t="shared" ref="P7:P81" si="4">N7+O7</f>
        <v>19997.2</v>
      </c>
      <c r="Q7" s="21">
        <v>0</v>
      </c>
      <c r="R7" s="21"/>
      <c r="S7" s="21">
        <f t="shared" ref="S7:S81" si="5">Q7+R7</f>
        <v>0</v>
      </c>
      <c r="T7" s="21">
        <v>5250</v>
      </c>
      <c r="U7" s="21">
        <f t="shared" ref="U7:U81" si="6">X7+AG7</f>
        <v>0</v>
      </c>
      <c r="V7" s="21">
        <f t="shared" ref="V7:V81" si="7">T7+U7</f>
        <v>5250</v>
      </c>
      <c r="W7" s="21">
        <v>4691.7</v>
      </c>
      <c r="X7" s="21"/>
      <c r="Y7" s="21">
        <f t="shared" ref="Y7:Y81" si="8">W7+X7</f>
        <v>4691.7</v>
      </c>
      <c r="Z7" s="21">
        <v>1500</v>
      </c>
      <c r="AA7" s="21"/>
      <c r="AB7" s="21">
        <f t="shared" ref="AB7:AB81" si="9">Z7+AA7</f>
        <v>1500</v>
      </c>
      <c r="AC7" s="21">
        <v>0</v>
      </c>
      <c r="AD7" s="21"/>
      <c r="AE7" s="21"/>
      <c r="AF7" s="21">
        <v>558.29999999999995</v>
      </c>
      <c r="AG7" s="21"/>
      <c r="AH7" s="21">
        <f t="shared" ref="AH7:AH81" si="10">AF7+AG7</f>
        <v>558.29999999999995</v>
      </c>
      <c r="AI7" s="21">
        <f t="shared" ref="AI7:AI45" si="11">T7+E7</f>
        <v>752034.1</v>
      </c>
      <c r="AJ7" s="21">
        <f t="shared" ref="AJ7:AJ81" si="12">U7+F7</f>
        <v>-7778</v>
      </c>
      <c r="AK7" s="21">
        <f t="shared" ref="AK7:AK81" si="13">AI7+AJ7</f>
        <v>744256.1</v>
      </c>
    </row>
    <row r="8" spans="1:38" s="22" customFormat="1" ht="13.5">
      <c r="A8" s="17"/>
      <c r="B8" s="19" t="s">
        <v>17</v>
      </c>
      <c r="C8" s="19"/>
      <c r="D8" s="23" t="s">
        <v>16</v>
      </c>
      <c r="E8" s="23">
        <v>746784.1</v>
      </c>
      <c r="F8" s="23">
        <f t="shared" si="0"/>
        <v>-7778</v>
      </c>
      <c r="G8" s="23">
        <f t="shared" si="1"/>
        <v>739006.1</v>
      </c>
      <c r="H8" s="23">
        <v>746784.1</v>
      </c>
      <c r="I8" s="23">
        <f>I9</f>
        <v>-7778</v>
      </c>
      <c r="J8" s="23">
        <f t="shared" si="2"/>
        <v>739006.1</v>
      </c>
      <c r="K8" s="23">
        <v>374464.1</v>
      </c>
      <c r="L8" s="23"/>
      <c r="M8" s="23">
        <f t="shared" si="3"/>
        <v>374464.1</v>
      </c>
      <c r="N8" s="23">
        <v>19997.2</v>
      </c>
      <c r="O8" s="23"/>
      <c r="P8" s="23">
        <f t="shared" si="4"/>
        <v>19997.2</v>
      </c>
      <c r="Q8" s="23">
        <v>0</v>
      </c>
      <c r="R8" s="23"/>
      <c r="S8" s="23">
        <f t="shared" si="5"/>
        <v>0</v>
      </c>
      <c r="T8" s="23">
        <v>5250</v>
      </c>
      <c r="U8" s="23">
        <f t="shared" si="6"/>
        <v>0</v>
      </c>
      <c r="V8" s="23">
        <f t="shared" si="7"/>
        <v>5250</v>
      </c>
      <c r="W8" s="23">
        <v>4691.7</v>
      </c>
      <c r="X8" s="23"/>
      <c r="Y8" s="23">
        <f t="shared" si="8"/>
        <v>4691.7</v>
      </c>
      <c r="Z8" s="23">
        <v>1500</v>
      </c>
      <c r="AA8" s="23"/>
      <c r="AB8" s="23">
        <f t="shared" si="9"/>
        <v>1500</v>
      </c>
      <c r="AC8" s="23">
        <v>0</v>
      </c>
      <c r="AD8" s="23"/>
      <c r="AE8" s="23"/>
      <c r="AF8" s="23">
        <v>558.29999999999995</v>
      </c>
      <c r="AG8" s="23"/>
      <c r="AH8" s="23">
        <f t="shared" si="10"/>
        <v>558.29999999999995</v>
      </c>
      <c r="AI8" s="23">
        <f t="shared" si="11"/>
        <v>752034.1</v>
      </c>
      <c r="AJ8" s="23">
        <f t="shared" si="12"/>
        <v>-7778</v>
      </c>
      <c r="AK8" s="23">
        <f t="shared" si="13"/>
        <v>744256.1</v>
      </c>
    </row>
    <row r="9" spans="1:38" s="22" customFormat="1" ht="71.25" customHeight="1">
      <c r="A9" s="17"/>
      <c r="B9" s="24" t="s">
        <v>19</v>
      </c>
      <c r="C9" s="24" t="s">
        <v>20</v>
      </c>
      <c r="D9" s="25" t="s">
        <v>21</v>
      </c>
      <c r="E9" s="26">
        <v>26342.1</v>
      </c>
      <c r="F9" s="26">
        <f t="shared" si="0"/>
        <v>-7778</v>
      </c>
      <c r="G9" s="26">
        <f t="shared" si="1"/>
        <v>18564.099999999999</v>
      </c>
      <c r="H9" s="26">
        <v>26342.1</v>
      </c>
      <c r="I9" s="26">
        <f>-7778+L9+O9</f>
        <v>-7778</v>
      </c>
      <c r="J9" s="26">
        <f t="shared" si="2"/>
        <v>18564.099999999999</v>
      </c>
      <c r="K9" s="26">
        <v>0</v>
      </c>
      <c r="L9" s="26"/>
      <c r="M9" s="26">
        <f t="shared" si="3"/>
        <v>0</v>
      </c>
      <c r="N9" s="26">
        <v>0</v>
      </c>
      <c r="O9" s="26"/>
      <c r="P9" s="26">
        <f t="shared" si="4"/>
        <v>0</v>
      </c>
      <c r="Q9" s="26">
        <v>0</v>
      </c>
      <c r="R9" s="26"/>
      <c r="S9" s="26">
        <f t="shared" si="5"/>
        <v>0</v>
      </c>
      <c r="T9" s="26">
        <v>0</v>
      </c>
      <c r="U9" s="26">
        <f t="shared" si="6"/>
        <v>0</v>
      </c>
      <c r="V9" s="26">
        <f t="shared" si="7"/>
        <v>0</v>
      </c>
      <c r="W9" s="26">
        <v>0</v>
      </c>
      <c r="X9" s="26"/>
      <c r="Y9" s="26">
        <f t="shared" si="8"/>
        <v>0</v>
      </c>
      <c r="Z9" s="26">
        <v>0</v>
      </c>
      <c r="AA9" s="26"/>
      <c r="AB9" s="26">
        <f t="shared" si="9"/>
        <v>0</v>
      </c>
      <c r="AC9" s="26">
        <v>0</v>
      </c>
      <c r="AD9" s="26"/>
      <c r="AE9" s="26"/>
      <c r="AF9" s="26">
        <v>0</v>
      </c>
      <c r="AG9" s="26"/>
      <c r="AH9" s="26">
        <f t="shared" si="10"/>
        <v>0</v>
      </c>
      <c r="AI9" s="26">
        <f t="shared" si="11"/>
        <v>26342.1</v>
      </c>
      <c r="AJ9" s="26">
        <f t="shared" si="12"/>
        <v>-7778</v>
      </c>
      <c r="AK9" s="26">
        <f t="shared" si="13"/>
        <v>18564.099999999999</v>
      </c>
    </row>
    <row r="10" spans="1:38" s="22" customFormat="1" ht="14.25" customHeight="1">
      <c r="A10" s="17"/>
      <c r="B10" s="18" t="s">
        <v>22</v>
      </c>
      <c r="C10" s="19"/>
      <c r="D10" s="20" t="s">
        <v>23</v>
      </c>
      <c r="E10" s="21">
        <v>913357.8</v>
      </c>
      <c r="F10" s="21">
        <f t="shared" si="0"/>
        <v>-215292.79999999999</v>
      </c>
      <c r="G10" s="21">
        <f t="shared" si="1"/>
        <v>698065</v>
      </c>
      <c r="H10" s="21">
        <v>870216</v>
      </c>
      <c r="I10" s="21">
        <f>I12+I15</f>
        <v>-193114</v>
      </c>
      <c r="J10" s="21">
        <f t="shared" si="2"/>
        <v>677102</v>
      </c>
      <c r="K10" s="21">
        <v>376844.7</v>
      </c>
      <c r="L10" s="21"/>
      <c r="M10" s="21">
        <f t="shared" si="3"/>
        <v>376844.7</v>
      </c>
      <c r="N10" s="21">
        <v>51799.7</v>
      </c>
      <c r="O10" s="21"/>
      <c r="P10" s="21">
        <f t="shared" si="4"/>
        <v>51799.7</v>
      </c>
      <c r="Q10" s="21">
        <v>43141.8</v>
      </c>
      <c r="R10" s="21">
        <f>R14</f>
        <v>-22178.799999999999</v>
      </c>
      <c r="S10" s="21">
        <f t="shared" si="5"/>
        <v>20963.000000000004</v>
      </c>
      <c r="T10" s="21">
        <v>180097.9</v>
      </c>
      <c r="U10" s="21">
        <f t="shared" si="6"/>
        <v>-38236.199999999997</v>
      </c>
      <c r="V10" s="21">
        <f t="shared" si="7"/>
        <v>141861.70000000001</v>
      </c>
      <c r="W10" s="21">
        <v>164779.29999999999</v>
      </c>
      <c r="X10" s="21">
        <f>X11</f>
        <v>-24800</v>
      </c>
      <c r="Y10" s="21">
        <f t="shared" si="8"/>
        <v>139979.29999999999</v>
      </c>
      <c r="Z10" s="21">
        <v>65689.399999999994</v>
      </c>
      <c r="AA10" s="21"/>
      <c r="AB10" s="21">
        <f t="shared" si="9"/>
        <v>65689.399999999994</v>
      </c>
      <c r="AC10" s="21">
        <v>30333.1</v>
      </c>
      <c r="AD10" s="21"/>
      <c r="AE10" s="21"/>
      <c r="AF10" s="21">
        <v>15318.6</v>
      </c>
      <c r="AG10" s="21">
        <f>AG11</f>
        <v>-13436.2</v>
      </c>
      <c r="AH10" s="21">
        <f t="shared" si="10"/>
        <v>1882.3999999999996</v>
      </c>
      <c r="AI10" s="21">
        <f t="shared" si="11"/>
        <v>1093455.7</v>
      </c>
      <c r="AJ10" s="21">
        <f t="shared" si="12"/>
        <v>-253529</v>
      </c>
      <c r="AK10" s="21">
        <f t="shared" si="13"/>
        <v>839926.7</v>
      </c>
    </row>
    <row r="11" spans="1:38" s="22" customFormat="1" ht="28.15" customHeight="1">
      <c r="A11" s="17"/>
      <c r="B11" s="19" t="s">
        <v>24</v>
      </c>
      <c r="C11" s="19"/>
      <c r="D11" s="1" t="s">
        <v>25</v>
      </c>
      <c r="E11" s="23">
        <v>903104.8</v>
      </c>
      <c r="F11" s="23">
        <f t="shared" si="0"/>
        <v>-215292.79999999999</v>
      </c>
      <c r="G11" s="23">
        <f t="shared" si="1"/>
        <v>687812</v>
      </c>
      <c r="H11" s="23">
        <v>859963</v>
      </c>
      <c r="I11" s="23">
        <f>I12+I15</f>
        <v>-193114</v>
      </c>
      <c r="J11" s="23">
        <f t="shared" si="2"/>
        <v>666849</v>
      </c>
      <c r="K11" s="23">
        <v>370239</v>
      </c>
      <c r="L11" s="23"/>
      <c r="M11" s="23">
        <f t="shared" si="3"/>
        <v>370239</v>
      </c>
      <c r="N11" s="23">
        <v>51231.6</v>
      </c>
      <c r="O11" s="23"/>
      <c r="P11" s="23">
        <f t="shared" si="4"/>
        <v>51231.6</v>
      </c>
      <c r="Q11" s="23">
        <v>43141.8</v>
      </c>
      <c r="R11" s="23">
        <f>R14</f>
        <v>-22178.799999999999</v>
      </c>
      <c r="S11" s="23">
        <f t="shared" si="5"/>
        <v>20963.000000000004</v>
      </c>
      <c r="T11" s="23">
        <v>180097.9</v>
      </c>
      <c r="U11" s="23">
        <f t="shared" si="6"/>
        <v>-38236.199999999997</v>
      </c>
      <c r="V11" s="23">
        <f t="shared" si="7"/>
        <v>141861.70000000001</v>
      </c>
      <c r="W11" s="23">
        <v>164779.29999999999</v>
      </c>
      <c r="X11" s="23">
        <f>X13+X15</f>
        <v>-24800</v>
      </c>
      <c r="Y11" s="23">
        <f t="shared" si="8"/>
        <v>139979.29999999999</v>
      </c>
      <c r="Z11" s="23">
        <v>65689.399999999994</v>
      </c>
      <c r="AA11" s="23"/>
      <c r="AB11" s="23">
        <f t="shared" si="9"/>
        <v>65689.399999999994</v>
      </c>
      <c r="AC11" s="23">
        <v>30333.1</v>
      </c>
      <c r="AD11" s="23"/>
      <c r="AE11" s="23"/>
      <c r="AF11" s="23">
        <v>15318.6</v>
      </c>
      <c r="AG11" s="23">
        <f>AG13+AG14+AG15</f>
        <v>-13436.2</v>
      </c>
      <c r="AH11" s="23">
        <f t="shared" si="10"/>
        <v>1882.3999999999996</v>
      </c>
      <c r="AI11" s="23">
        <f t="shared" si="11"/>
        <v>1083202.7</v>
      </c>
      <c r="AJ11" s="23">
        <f t="shared" si="12"/>
        <v>-253529</v>
      </c>
      <c r="AK11" s="23">
        <f t="shared" si="13"/>
        <v>829673.7</v>
      </c>
    </row>
    <row r="12" spans="1:38" s="22" customFormat="1" ht="72.75" customHeight="1">
      <c r="A12" s="17"/>
      <c r="B12" s="24" t="s">
        <v>26</v>
      </c>
      <c r="C12" s="24" t="s">
        <v>18</v>
      </c>
      <c r="D12" s="25" t="s">
        <v>27</v>
      </c>
      <c r="E12" s="26">
        <v>394714</v>
      </c>
      <c r="F12" s="26">
        <f t="shared" si="0"/>
        <v>-120314</v>
      </c>
      <c r="G12" s="26">
        <f t="shared" si="1"/>
        <v>274400</v>
      </c>
      <c r="H12" s="26">
        <v>380524</v>
      </c>
      <c r="I12" s="26">
        <f>-120314+L12+O12</f>
        <v>-120314</v>
      </c>
      <c r="J12" s="26">
        <f t="shared" si="2"/>
        <v>260210</v>
      </c>
      <c r="K12" s="26">
        <v>115501.8</v>
      </c>
      <c r="L12" s="26"/>
      <c r="M12" s="26">
        <f t="shared" si="3"/>
        <v>115501.8</v>
      </c>
      <c r="N12" s="26">
        <v>13038</v>
      </c>
      <c r="O12" s="26"/>
      <c r="P12" s="26">
        <f t="shared" si="4"/>
        <v>13038</v>
      </c>
      <c r="Q12" s="26">
        <v>14190</v>
      </c>
      <c r="R12" s="26"/>
      <c r="S12" s="26">
        <f t="shared" si="5"/>
        <v>14190</v>
      </c>
      <c r="T12" s="26">
        <v>5896.1</v>
      </c>
      <c r="U12" s="26">
        <f t="shared" si="6"/>
        <v>0</v>
      </c>
      <c r="V12" s="26">
        <f t="shared" si="7"/>
        <v>5896.1</v>
      </c>
      <c r="W12" s="26">
        <v>5896.1</v>
      </c>
      <c r="X12" s="26"/>
      <c r="Y12" s="26">
        <f t="shared" si="8"/>
        <v>5896.1</v>
      </c>
      <c r="Z12" s="26">
        <v>2700</v>
      </c>
      <c r="AA12" s="26"/>
      <c r="AB12" s="26">
        <f t="shared" si="9"/>
        <v>2700</v>
      </c>
      <c r="AC12" s="26">
        <v>348</v>
      </c>
      <c r="AD12" s="26"/>
      <c r="AE12" s="26"/>
      <c r="AF12" s="26">
        <v>0</v>
      </c>
      <c r="AG12" s="26"/>
      <c r="AH12" s="26">
        <f t="shared" si="10"/>
        <v>0</v>
      </c>
      <c r="AI12" s="26">
        <f t="shared" si="11"/>
        <v>400610.1</v>
      </c>
      <c r="AJ12" s="26">
        <f t="shared" si="12"/>
        <v>-120314</v>
      </c>
      <c r="AK12" s="26">
        <f t="shared" si="13"/>
        <v>280296.09999999998</v>
      </c>
    </row>
    <row r="13" spans="1:38" s="22" customFormat="1" ht="32.25" customHeight="1">
      <c r="A13" s="17"/>
      <c r="B13" s="24" t="s">
        <v>28</v>
      </c>
      <c r="C13" s="24" t="s">
        <v>29</v>
      </c>
      <c r="D13" s="25" t="s">
        <v>30</v>
      </c>
      <c r="E13" s="26">
        <v>3370.8</v>
      </c>
      <c r="F13" s="26">
        <f t="shared" si="0"/>
        <v>0</v>
      </c>
      <c r="G13" s="26">
        <f t="shared" si="1"/>
        <v>3370.8</v>
      </c>
      <c r="H13" s="26">
        <v>3370.8</v>
      </c>
      <c r="I13" s="26"/>
      <c r="J13" s="26">
        <f t="shared" si="2"/>
        <v>3370.8</v>
      </c>
      <c r="K13" s="26">
        <v>640.79999999999995</v>
      </c>
      <c r="L13" s="26"/>
      <c r="M13" s="26">
        <f t="shared" si="3"/>
        <v>640.79999999999995</v>
      </c>
      <c r="N13" s="26">
        <v>2043.3</v>
      </c>
      <c r="O13" s="26"/>
      <c r="P13" s="26">
        <f t="shared" si="4"/>
        <v>2043.3</v>
      </c>
      <c r="Q13" s="26">
        <v>0</v>
      </c>
      <c r="R13" s="26"/>
      <c r="S13" s="26">
        <f t="shared" si="5"/>
        <v>0</v>
      </c>
      <c r="T13" s="26">
        <v>45310.2</v>
      </c>
      <c r="U13" s="26">
        <f t="shared" si="6"/>
        <v>-10000</v>
      </c>
      <c r="V13" s="26">
        <f t="shared" si="7"/>
        <v>35310.199999999997</v>
      </c>
      <c r="W13" s="26">
        <v>45110.2</v>
      </c>
      <c r="X13" s="26">
        <v>-9800</v>
      </c>
      <c r="Y13" s="26">
        <f t="shared" si="8"/>
        <v>35310.199999999997</v>
      </c>
      <c r="Z13" s="26">
        <v>17521.3</v>
      </c>
      <c r="AA13" s="26"/>
      <c r="AB13" s="26">
        <f t="shared" si="9"/>
        <v>17521.3</v>
      </c>
      <c r="AC13" s="26">
        <v>16275.8</v>
      </c>
      <c r="AD13" s="26"/>
      <c r="AE13" s="26"/>
      <c r="AF13" s="26">
        <v>200</v>
      </c>
      <c r="AG13" s="26">
        <v>-200</v>
      </c>
      <c r="AH13" s="26">
        <f t="shared" si="10"/>
        <v>0</v>
      </c>
      <c r="AI13" s="26">
        <f t="shared" si="11"/>
        <v>48681</v>
      </c>
      <c r="AJ13" s="26">
        <f t="shared" si="12"/>
        <v>-10000</v>
      </c>
      <c r="AK13" s="26">
        <f t="shared" si="13"/>
        <v>38681</v>
      </c>
    </row>
    <row r="14" spans="1:38" s="22" customFormat="1" ht="96" customHeight="1">
      <c r="A14" s="17"/>
      <c r="B14" s="24" t="s">
        <v>31</v>
      </c>
      <c r="C14" s="24" t="s">
        <v>32</v>
      </c>
      <c r="D14" s="25" t="s">
        <v>33</v>
      </c>
      <c r="E14" s="26">
        <v>22178.799999999999</v>
      </c>
      <c r="F14" s="26">
        <f t="shared" si="0"/>
        <v>-22178.799999999999</v>
      </c>
      <c r="G14" s="26">
        <f t="shared" si="1"/>
        <v>0</v>
      </c>
      <c r="H14" s="26">
        <v>0</v>
      </c>
      <c r="I14" s="26"/>
      <c r="J14" s="26">
        <f t="shared" si="2"/>
        <v>0</v>
      </c>
      <c r="K14" s="26">
        <v>0</v>
      </c>
      <c r="L14" s="26"/>
      <c r="M14" s="26">
        <f t="shared" si="3"/>
        <v>0</v>
      </c>
      <c r="N14" s="26">
        <v>0</v>
      </c>
      <c r="O14" s="26"/>
      <c r="P14" s="26">
        <f t="shared" si="4"/>
        <v>0</v>
      </c>
      <c r="Q14" s="26">
        <v>22178.799999999999</v>
      </c>
      <c r="R14" s="26">
        <f>-Q14</f>
        <v>-22178.799999999999</v>
      </c>
      <c r="S14" s="26">
        <f t="shared" si="5"/>
        <v>0</v>
      </c>
      <c r="T14" s="26">
        <v>1036.2</v>
      </c>
      <c r="U14" s="26">
        <f t="shared" si="6"/>
        <v>-1036.2</v>
      </c>
      <c r="V14" s="26">
        <f t="shared" si="7"/>
        <v>0</v>
      </c>
      <c r="W14" s="26">
        <v>0</v>
      </c>
      <c r="X14" s="26"/>
      <c r="Y14" s="26">
        <f t="shared" si="8"/>
        <v>0</v>
      </c>
      <c r="Z14" s="26">
        <v>0</v>
      </c>
      <c r="AA14" s="26"/>
      <c r="AB14" s="26">
        <f t="shared" si="9"/>
        <v>0</v>
      </c>
      <c r="AC14" s="26">
        <v>0</v>
      </c>
      <c r="AD14" s="26"/>
      <c r="AE14" s="26"/>
      <c r="AF14" s="26">
        <v>1036.2</v>
      </c>
      <c r="AG14" s="26">
        <f>-AF14</f>
        <v>-1036.2</v>
      </c>
      <c r="AH14" s="26">
        <f t="shared" si="10"/>
        <v>0</v>
      </c>
      <c r="AI14" s="26">
        <f t="shared" si="11"/>
        <v>23215</v>
      </c>
      <c r="AJ14" s="26">
        <f t="shared" si="12"/>
        <v>-23215</v>
      </c>
      <c r="AK14" s="26">
        <f t="shared" si="13"/>
        <v>0</v>
      </c>
    </row>
    <row r="15" spans="1:38" s="22" customFormat="1" ht="33" customHeight="1">
      <c r="A15" s="17"/>
      <c r="B15" s="24" t="s">
        <v>35</v>
      </c>
      <c r="C15" s="24" t="s">
        <v>36</v>
      </c>
      <c r="D15" s="25" t="s">
        <v>37</v>
      </c>
      <c r="E15" s="26">
        <v>333473.59999999998</v>
      </c>
      <c r="F15" s="26">
        <f t="shared" si="0"/>
        <v>-72800</v>
      </c>
      <c r="G15" s="26">
        <f t="shared" si="1"/>
        <v>260673.59999999998</v>
      </c>
      <c r="H15" s="26">
        <v>332773.59999999998</v>
      </c>
      <c r="I15" s="26">
        <f>-72800+L15+O15</f>
        <v>-72800</v>
      </c>
      <c r="J15" s="26">
        <f t="shared" si="2"/>
        <v>259973.59999999998</v>
      </c>
      <c r="K15" s="26">
        <v>192965.9</v>
      </c>
      <c r="L15" s="26"/>
      <c r="M15" s="26">
        <f t="shared" si="3"/>
        <v>192965.9</v>
      </c>
      <c r="N15" s="26">
        <v>28956.6</v>
      </c>
      <c r="O15" s="26"/>
      <c r="P15" s="26">
        <f t="shared" si="4"/>
        <v>28956.6</v>
      </c>
      <c r="Q15" s="26">
        <v>700</v>
      </c>
      <c r="R15" s="26"/>
      <c r="S15" s="26">
        <f t="shared" si="5"/>
        <v>700</v>
      </c>
      <c r="T15" s="26">
        <v>44450</v>
      </c>
      <c r="U15" s="26">
        <f t="shared" si="6"/>
        <v>-27200</v>
      </c>
      <c r="V15" s="26">
        <f t="shared" si="7"/>
        <v>17250</v>
      </c>
      <c r="W15" s="26">
        <v>32250</v>
      </c>
      <c r="X15" s="26">
        <v>-15000</v>
      </c>
      <c r="Y15" s="26">
        <f t="shared" si="8"/>
        <v>17250</v>
      </c>
      <c r="Z15" s="26">
        <v>4990.2</v>
      </c>
      <c r="AA15" s="26"/>
      <c r="AB15" s="26">
        <f t="shared" si="9"/>
        <v>4990.2</v>
      </c>
      <c r="AC15" s="26">
        <v>3105.1</v>
      </c>
      <c r="AD15" s="26"/>
      <c r="AE15" s="26"/>
      <c r="AF15" s="26">
        <v>12200</v>
      </c>
      <c r="AG15" s="26">
        <v>-12200</v>
      </c>
      <c r="AH15" s="26">
        <f t="shared" si="10"/>
        <v>0</v>
      </c>
      <c r="AI15" s="26">
        <f t="shared" si="11"/>
        <v>377923.6</v>
      </c>
      <c r="AJ15" s="26">
        <f t="shared" si="12"/>
        <v>-100000</v>
      </c>
      <c r="AK15" s="26">
        <f t="shared" si="13"/>
        <v>277923.59999999998</v>
      </c>
    </row>
    <row r="16" spans="1:38" s="22" customFormat="1" ht="40.9" customHeight="1">
      <c r="A16" s="17"/>
      <c r="B16" s="18" t="s">
        <v>38</v>
      </c>
      <c r="C16" s="19"/>
      <c r="D16" s="20" t="s">
        <v>39</v>
      </c>
      <c r="E16" s="21">
        <v>250332.69999999998</v>
      </c>
      <c r="F16" s="21">
        <f t="shared" si="0"/>
        <v>-50000</v>
      </c>
      <c r="G16" s="21">
        <f t="shared" si="1"/>
        <v>200332.69999999998</v>
      </c>
      <c r="H16" s="21">
        <v>248806.3</v>
      </c>
      <c r="I16" s="21">
        <f>I18</f>
        <v>-48474</v>
      </c>
      <c r="J16" s="21">
        <f t="shared" si="2"/>
        <v>200332.3</v>
      </c>
      <c r="K16" s="21">
        <v>139256.9</v>
      </c>
      <c r="L16" s="21"/>
      <c r="M16" s="21">
        <f t="shared" si="3"/>
        <v>139256.9</v>
      </c>
      <c r="N16" s="21">
        <v>13311.499999999998</v>
      </c>
      <c r="O16" s="21"/>
      <c r="P16" s="21">
        <f t="shared" si="4"/>
        <v>13311.499999999998</v>
      </c>
      <c r="Q16" s="21">
        <v>1526.4</v>
      </c>
      <c r="R16" s="21">
        <f>R17</f>
        <v>-1526</v>
      </c>
      <c r="S16" s="21">
        <f t="shared" si="5"/>
        <v>0.40000000000009095</v>
      </c>
      <c r="T16" s="21">
        <v>8499.7999999999993</v>
      </c>
      <c r="U16" s="21">
        <f t="shared" si="6"/>
        <v>0</v>
      </c>
      <c r="V16" s="21">
        <f t="shared" si="7"/>
        <v>8499.7999999999993</v>
      </c>
      <c r="W16" s="21">
        <v>8479.7999999999993</v>
      </c>
      <c r="X16" s="21"/>
      <c r="Y16" s="21">
        <f t="shared" si="8"/>
        <v>8479.7999999999993</v>
      </c>
      <c r="Z16" s="21">
        <v>2796.5</v>
      </c>
      <c r="AA16" s="21"/>
      <c r="AB16" s="21">
        <f t="shared" si="9"/>
        <v>2796.5</v>
      </c>
      <c r="AC16" s="21">
        <v>1692.5</v>
      </c>
      <c r="AD16" s="21"/>
      <c r="AE16" s="21"/>
      <c r="AF16" s="21">
        <v>20</v>
      </c>
      <c r="AG16" s="21"/>
      <c r="AH16" s="21">
        <f t="shared" si="10"/>
        <v>20</v>
      </c>
      <c r="AI16" s="21">
        <f t="shared" si="11"/>
        <v>258832.49999999997</v>
      </c>
      <c r="AJ16" s="21">
        <f t="shared" si="12"/>
        <v>-50000</v>
      </c>
      <c r="AK16" s="21">
        <f t="shared" si="13"/>
        <v>208832.49999999997</v>
      </c>
    </row>
    <row r="17" spans="1:37" s="22" customFormat="1" ht="27">
      <c r="A17" s="17"/>
      <c r="B17" s="19" t="s">
        <v>40</v>
      </c>
      <c r="C17" s="19"/>
      <c r="D17" s="1" t="s">
        <v>41</v>
      </c>
      <c r="E17" s="23">
        <v>247470.19999999998</v>
      </c>
      <c r="F17" s="23">
        <f t="shared" si="0"/>
        <v>-50000</v>
      </c>
      <c r="G17" s="23">
        <f t="shared" si="1"/>
        <v>197470.19999999998</v>
      </c>
      <c r="H17" s="23">
        <v>245943.8</v>
      </c>
      <c r="I17" s="23">
        <f>I18</f>
        <v>-48474</v>
      </c>
      <c r="J17" s="23">
        <f t="shared" si="2"/>
        <v>197469.8</v>
      </c>
      <c r="K17" s="23">
        <v>137420.9</v>
      </c>
      <c r="L17" s="23"/>
      <c r="M17" s="23">
        <f t="shared" si="3"/>
        <v>137420.9</v>
      </c>
      <c r="N17" s="23">
        <v>13311.499999999998</v>
      </c>
      <c r="O17" s="23"/>
      <c r="P17" s="23">
        <f t="shared" si="4"/>
        <v>13311.499999999998</v>
      </c>
      <c r="Q17" s="23">
        <v>1526.4</v>
      </c>
      <c r="R17" s="23">
        <f>R18</f>
        <v>-1526</v>
      </c>
      <c r="S17" s="23">
        <f t="shared" si="5"/>
        <v>0.40000000000009095</v>
      </c>
      <c r="T17" s="23">
        <v>8499.7999999999993</v>
      </c>
      <c r="U17" s="23">
        <f t="shared" si="6"/>
        <v>0</v>
      </c>
      <c r="V17" s="23">
        <f t="shared" si="7"/>
        <v>8499.7999999999993</v>
      </c>
      <c r="W17" s="23">
        <v>8479.7999999999993</v>
      </c>
      <c r="X17" s="23"/>
      <c r="Y17" s="23">
        <f t="shared" si="8"/>
        <v>8479.7999999999993</v>
      </c>
      <c r="Z17" s="23">
        <v>2796.5</v>
      </c>
      <c r="AA17" s="23"/>
      <c r="AB17" s="23">
        <f t="shared" si="9"/>
        <v>2796.5</v>
      </c>
      <c r="AC17" s="23">
        <v>1692.5</v>
      </c>
      <c r="AD17" s="23"/>
      <c r="AE17" s="23"/>
      <c r="AF17" s="23">
        <v>20</v>
      </c>
      <c r="AG17" s="23"/>
      <c r="AH17" s="23">
        <f t="shared" si="10"/>
        <v>20</v>
      </c>
      <c r="AI17" s="23">
        <f t="shared" si="11"/>
        <v>255969.99999999997</v>
      </c>
      <c r="AJ17" s="23">
        <f t="shared" si="12"/>
        <v>-50000</v>
      </c>
      <c r="AK17" s="23">
        <f t="shared" si="13"/>
        <v>205969.99999999997</v>
      </c>
    </row>
    <row r="18" spans="1:37" s="22" customFormat="1" ht="58.5" customHeight="1">
      <c r="A18" s="17"/>
      <c r="B18" s="24" t="s">
        <v>42</v>
      </c>
      <c r="C18" s="24" t="s">
        <v>18</v>
      </c>
      <c r="D18" s="25" t="s">
        <v>43</v>
      </c>
      <c r="E18" s="26">
        <v>214914.3</v>
      </c>
      <c r="F18" s="26">
        <f t="shared" si="0"/>
        <v>-50000</v>
      </c>
      <c r="G18" s="26">
        <f t="shared" si="1"/>
        <v>164914.29999999999</v>
      </c>
      <c r="H18" s="26">
        <v>213387.9</v>
      </c>
      <c r="I18" s="26">
        <f>-48474+L18+O18</f>
        <v>-48474</v>
      </c>
      <c r="J18" s="26">
        <f t="shared" si="2"/>
        <v>164913.9</v>
      </c>
      <c r="K18" s="26">
        <v>121335.6</v>
      </c>
      <c r="L18" s="26"/>
      <c r="M18" s="26">
        <f t="shared" si="3"/>
        <v>121335.6</v>
      </c>
      <c r="N18" s="26">
        <v>12292.3</v>
      </c>
      <c r="O18" s="26"/>
      <c r="P18" s="26">
        <f t="shared" si="4"/>
        <v>12292.3</v>
      </c>
      <c r="Q18" s="26">
        <v>1526.4</v>
      </c>
      <c r="R18" s="26">
        <v>-1526</v>
      </c>
      <c r="S18" s="26">
        <f t="shared" si="5"/>
        <v>0.40000000000009095</v>
      </c>
      <c r="T18" s="26">
        <v>8499.7999999999993</v>
      </c>
      <c r="U18" s="26">
        <f t="shared" si="6"/>
        <v>0</v>
      </c>
      <c r="V18" s="26">
        <f t="shared" si="7"/>
        <v>8499.7999999999993</v>
      </c>
      <c r="W18" s="26">
        <v>8479.7999999999993</v>
      </c>
      <c r="X18" s="26"/>
      <c r="Y18" s="26">
        <f t="shared" si="8"/>
        <v>8479.7999999999993</v>
      </c>
      <c r="Z18" s="26">
        <v>2796.5</v>
      </c>
      <c r="AA18" s="26"/>
      <c r="AB18" s="26">
        <f t="shared" si="9"/>
        <v>2796.5</v>
      </c>
      <c r="AC18" s="26">
        <v>1692.5</v>
      </c>
      <c r="AD18" s="26"/>
      <c r="AE18" s="26"/>
      <c r="AF18" s="26">
        <v>20</v>
      </c>
      <c r="AG18" s="26"/>
      <c r="AH18" s="26">
        <f t="shared" si="10"/>
        <v>20</v>
      </c>
      <c r="AI18" s="26">
        <f t="shared" si="11"/>
        <v>223414.09999999998</v>
      </c>
      <c r="AJ18" s="26">
        <f t="shared" si="12"/>
        <v>-50000</v>
      </c>
      <c r="AK18" s="26">
        <f t="shared" si="13"/>
        <v>173414.09999999998</v>
      </c>
    </row>
    <row r="19" spans="1:37" s="22" customFormat="1" ht="38.25">
      <c r="A19" s="17"/>
      <c r="B19" s="18" t="s">
        <v>45</v>
      </c>
      <c r="C19" s="19"/>
      <c r="D19" s="20" t="s">
        <v>46</v>
      </c>
      <c r="E19" s="21">
        <v>87640.3</v>
      </c>
      <c r="F19" s="21">
        <f t="shared" si="0"/>
        <v>0</v>
      </c>
      <c r="G19" s="21">
        <f t="shared" si="1"/>
        <v>87640.3</v>
      </c>
      <c r="H19" s="21">
        <v>87640.3</v>
      </c>
      <c r="I19" s="21"/>
      <c r="J19" s="21">
        <f t="shared" si="2"/>
        <v>87640.3</v>
      </c>
      <c r="K19" s="21">
        <v>62243.1</v>
      </c>
      <c r="L19" s="21"/>
      <c r="M19" s="21">
        <f t="shared" si="3"/>
        <v>62243.1</v>
      </c>
      <c r="N19" s="21">
        <v>1289.4000000000001</v>
      </c>
      <c r="O19" s="21"/>
      <c r="P19" s="21">
        <f t="shared" si="4"/>
        <v>1289.4000000000001</v>
      </c>
      <c r="Q19" s="21">
        <v>0</v>
      </c>
      <c r="R19" s="21"/>
      <c r="S19" s="21">
        <f t="shared" si="5"/>
        <v>0</v>
      </c>
      <c r="T19" s="21">
        <v>18700</v>
      </c>
      <c r="U19" s="21">
        <f t="shared" si="6"/>
        <v>-5289</v>
      </c>
      <c r="V19" s="21">
        <f t="shared" si="7"/>
        <v>13411</v>
      </c>
      <c r="W19" s="21">
        <v>17394.400000000001</v>
      </c>
      <c r="X19" s="21">
        <f>X20</f>
        <v>-3983</v>
      </c>
      <c r="Y19" s="21">
        <f t="shared" si="8"/>
        <v>13411.400000000001</v>
      </c>
      <c r="Z19" s="21">
        <v>0</v>
      </c>
      <c r="AA19" s="21"/>
      <c r="AB19" s="21">
        <f t="shared" si="9"/>
        <v>0</v>
      </c>
      <c r="AC19" s="21">
        <v>0</v>
      </c>
      <c r="AD19" s="21"/>
      <c r="AE19" s="21"/>
      <c r="AF19" s="21">
        <v>1305.5999999999999</v>
      </c>
      <c r="AG19" s="21">
        <f>AG20</f>
        <v>-1306</v>
      </c>
      <c r="AH19" s="21">
        <f t="shared" si="10"/>
        <v>-0.40000000000009095</v>
      </c>
      <c r="AI19" s="21">
        <f t="shared" si="11"/>
        <v>106340.3</v>
      </c>
      <c r="AJ19" s="21">
        <f t="shared" si="12"/>
        <v>-5289</v>
      </c>
      <c r="AK19" s="21">
        <f t="shared" si="13"/>
        <v>101051.3</v>
      </c>
    </row>
    <row r="20" spans="1:37" s="22" customFormat="1" ht="40.5">
      <c r="A20" s="17"/>
      <c r="B20" s="19" t="s">
        <v>47</v>
      </c>
      <c r="C20" s="19"/>
      <c r="D20" s="1" t="s">
        <v>48</v>
      </c>
      <c r="E20" s="23">
        <v>87640.3</v>
      </c>
      <c r="F20" s="23">
        <f t="shared" si="0"/>
        <v>0</v>
      </c>
      <c r="G20" s="23">
        <f t="shared" si="1"/>
        <v>87640.3</v>
      </c>
      <c r="H20" s="23">
        <v>87640.3</v>
      </c>
      <c r="I20" s="23"/>
      <c r="J20" s="23">
        <f t="shared" si="2"/>
        <v>87640.3</v>
      </c>
      <c r="K20" s="23">
        <v>62243.1</v>
      </c>
      <c r="L20" s="23"/>
      <c r="M20" s="23">
        <f t="shared" si="3"/>
        <v>62243.1</v>
      </c>
      <c r="N20" s="23">
        <v>1289.4000000000001</v>
      </c>
      <c r="O20" s="23"/>
      <c r="P20" s="23">
        <f t="shared" si="4"/>
        <v>1289.4000000000001</v>
      </c>
      <c r="Q20" s="23">
        <v>0</v>
      </c>
      <c r="R20" s="23"/>
      <c r="S20" s="23">
        <f t="shared" si="5"/>
        <v>0</v>
      </c>
      <c r="T20" s="23">
        <v>18700</v>
      </c>
      <c r="U20" s="23">
        <f t="shared" si="6"/>
        <v>-5289</v>
      </c>
      <c r="V20" s="23">
        <f t="shared" si="7"/>
        <v>13411</v>
      </c>
      <c r="W20" s="23">
        <v>17394.400000000001</v>
      </c>
      <c r="X20" s="23">
        <f>X21</f>
        <v>-3983</v>
      </c>
      <c r="Y20" s="23">
        <f t="shared" si="8"/>
        <v>13411.400000000001</v>
      </c>
      <c r="Z20" s="23">
        <v>0</v>
      </c>
      <c r="AA20" s="23"/>
      <c r="AB20" s="23">
        <f t="shared" si="9"/>
        <v>0</v>
      </c>
      <c r="AC20" s="23">
        <v>0</v>
      </c>
      <c r="AD20" s="23"/>
      <c r="AE20" s="23"/>
      <c r="AF20" s="23">
        <v>1305.5999999999999</v>
      </c>
      <c r="AG20" s="23">
        <f>AG21</f>
        <v>-1306</v>
      </c>
      <c r="AH20" s="23">
        <f t="shared" si="10"/>
        <v>-0.40000000000009095</v>
      </c>
      <c r="AI20" s="23">
        <f t="shared" si="11"/>
        <v>106340.3</v>
      </c>
      <c r="AJ20" s="23">
        <f t="shared" si="12"/>
        <v>-5289</v>
      </c>
      <c r="AK20" s="23">
        <f t="shared" si="13"/>
        <v>101051.3</v>
      </c>
    </row>
    <row r="21" spans="1:37" s="22" customFormat="1" ht="55.15" customHeight="1">
      <c r="A21" s="17"/>
      <c r="B21" s="24" t="s">
        <v>49</v>
      </c>
      <c r="C21" s="24" t="s">
        <v>44</v>
      </c>
      <c r="D21" s="25" t="s">
        <v>50</v>
      </c>
      <c r="E21" s="26">
        <v>87640.3</v>
      </c>
      <c r="F21" s="26">
        <f t="shared" si="0"/>
        <v>0</v>
      </c>
      <c r="G21" s="26">
        <f t="shared" si="1"/>
        <v>87640.3</v>
      </c>
      <c r="H21" s="26">
        <v>87640.3</v>
      </c>
      <c r="I21" s="26"/>
      <c r="J21" s="26">
        <f t="shared" si="2"/>
        <v>87640.3</v>
      </c>
      <c r="K21" s="26">
        <v>62243.1</v>
      </c>
      <c r="L21" s="26"/>
      <c r="M21" s="26">
        <f t="shared" si="3"/>
        <v>62243.1</v>
      </c>
      <c r="N21" s="26">
        <v>1289.4000000000001</v>
      </c>
      <c r="O21" s="26"/>
      <c r="P21" s="26">
        <f t="shared" si="4"/>
        <v>1289.4000000000001</v>
      </c>
      <c r="Q21" s="26">
        <v>0</v>
      </c>
      <c r="R21" s="26"/>
      <c r="S21" s="26">
        <f t="shared" si="5"/>
        <v>0</v>
      </c>
      <c r="T21" s="26">
        <v>18700</v>
      </c>
      <c r="U21" s="26">
        <f t="shared" si="6"/>
        <v>-5289</v>
      </c>
      <c r="V21" s="26">
        <f t="shared" si="7"/>
        <v>13411</v>
      </c>
      <c r="W21" s="26">
        <v>17394.400000000001</v>
      </c>
      <c r="X21" s="26">
        <v>-3983</v>
      </c>
      <c r="Y21" s="26">
        <f t="shared" si="8"/>
        <v>13411.400000000001</v>
      </c>
      <c r="Z21" s="26">
        <v>0</v>
      </c>
      <c r="AA21" s="26"/>
      <c r="AB21" s="26">
        <f t="shared" si="9"/>
        <v>0</v>
      </c>
      <c r="AC21" s="26">
        <v>0</v>
      </c>
      <c r="AD21" s="26"/>
      <c r="AE21" s="26"/>
      <c r="AF21" s="26">
        <v>1305.5999999999999</v>
      </c>
      <c r="AG21" s="26">
        <v>-1306</v>
      </c>
      <c r="AH21" s="26">
        <f t="shared" si="10"/>
        <v>-0.40000000000009095</v>
      </c>
      <c r="AI21" s="26">
        <f t="shared" si="11"/>
        <v>106340.3</v>
      </c>
      <c r="AJ21" s="26">
        <f t="shared" si="12"/>
        <v>-5289</v>
      </c>
      <c r="AK21" s="26">
        <f t="shared" si="13"/>
        <v>101051.3</v>
      </c>
    </row>
    <row r="22" spans="1:37" s="40" customFormat="1" ht="24" customHeight="1">
      <c r="A22" s="39"/>
      <c r="B22" s="18" t="s">
        <v>173</v>
      </c>
      <c r="C22" s="18"/>
      <c r="D22" s="20" t="s">
        <v>174</v>
      </c>
      <c r="E22" s="21">
        <v>87192.7</v>
      </c>
      <c r="F22" s="21">
        <f t="shared" si="0"/>
        <v>-438</v>
      </c>
      <c r="G22" s="21">
        <f t="shared" si="1"/>
        <v>86754.7</v>
      </c>
      <c r="H22" s="21">
        <v>87192.7</v>
      </c>
      <c r="I22" s="21">
        <f>I23</f>
        <v>-438</v>
      </c>
      <c r="J22" s="21">
        <f t="shared" si="2"/>
        <v>86754.7</v>
      </c>
      <c r="K22" s="21">
        <v>62641.5</v>
      </c>
      <c r="L22" s="21"/>
      <c r="M22" s="21"/>
      <c r="N22" s="21">
        <v>1812.4</v>
      </c>
      <c r="O22" s="21"/>
      <c r="P22" s="21"/>
      <c r="Q22" s="21"/>
      <c r="R22" s="21"/>
      <c r="S22" s="21"/>
      <c r="T22" s="21">
        <v>33844.5</v>
      </c>
      <c r="U22" s="21">
        <f t="shared" si="6"/>
        <v>0</v>
      </c>
      <c r="V22" s="21">
        <f t="shared" si="7"/>
        <v>33844.5</v>
      </c>
      <c r="W22" s="21">
        <v>10956.2</v>
      </c>
      <c r="X22" s="21"/>
      <c r="Y22" s="21"/>
      <c r="Z22" s="21"/>
      <c r="AA22" s="21"/>
      <c r="AB22" s="21"/>
      <c r="AC22" s="21">
        <v>971.5</v>
      </c>
      <c r="AD22" s="21"/>
      <c r="AE22" s="21"/>
      <c r="AF22" s="21">
        <v>22888.3</v>
      </c>
      <c r="AG22" s="21"/>
      <c r="AH22" s="21">
        <f t="shared" si="10"/>
        <v>22888.3</v>
      </c>
      <c r="AI22" s="21">
        <v>121037.2</v>
      </c>
      <c r="AJ22" s="21">
        <f t="shared" si="12"/>
        <v>-438</v>
      </c>
      <c r="AK22" s="21">
        <f t="shared" si="13"/>
        <v>120599.2</v>
      </c>
    </row>
    <row r="23" spans="1:37" s="22" customFormat="1" ht="20.25" customHeight="1">
      <c r="A23" s="17"/>
      <c r="B23" s="19" t="s">
        <v>175</v>
      </c>
      <c r="C23" s="19"/>
      <c r="D23" s="1" t="s">
        <v>174</v>
      </c>
      <c r="E23" s="41">
        <v>87192.7</v>
      </c>
      <c r="F23" s="41">
        <f t="shared" si="0"/>
        <v>-438</v>
      </c>
      <c r="G23" s="41">
        <f t="shared" si="1"/>
        <v>86754.7</v>
      </c>
      <c r="H23" s="41">
        <v>87192.7</v>
      </c>
      <c r="I23" s="41">
        <f>I24</f>
        <v>-438</v>
      </c>
      <c r="J23" s="41">
        <f t="shared" si="2"/>
        <v>86754.7</v>
      </c>
      <c r="K23" s="41">
        <v>62641.5</v>
      </c>
      <c r="L23" s="41"/>
      <c r="M23" s="41"/>
      <c r="N23" s="41">
        <v>1812.4</v>
      </c>
      <c r="O23" s="41"/>
      <c r="P23" s="41"/>
      <c r="Q23" s="41"/>
      <c r="R23" s="41"/>
      <c r="S23" s="41"/>
      <c r="T23" s="41">
        <v>33844.5</v>
      </c>
      <c r="U23" s="41">
        <f t="shared" si="6"/>
        <v>0</v>
      </c>
      <c r="V23" s="41">
        <f t="shared" si="7"/>
        <v>33844.5</v>
      </c>
      <c r="W23" s="41">
        <v>10956.2</v>
      </c>
      <c r="X23" s="41"/>
      <c r="Y23" s="41"/>
      <c r="Z23" s="41"/>
      <c r="AA23" s="41"/>
      <c r="AB23" s="41"/>
      <c r="AC23" s="41">
        <v>971.5</v>
      </c>
      <c r="AD23" s="41"/>
      <c r="AE23" s="41"/>
      <c r="AF23" s="41">
        <v>22888.3</v>
      </c>
      <c r="AG23" s="41"/>
      <c r="AH23" s="41">
        <f t="shared" si="10"/>
        <v>22888.3</v>
      </c>
      <c r="AI23" s="41">
        <v>121037.2</v>
      </c>
      <c r="AJ23" s="41">
        <f t="shared" si="12"/>
        <v>-438</v>
      </c>
      <c r="AK23" s="41">
        <f t="shared" si="13"/>
        <v>120599.2</v>
      </c>
    </row>
    <row r="24" spans="1:37" s="22" customFormat="1" ht="32.25" customHeight="1">
      <c r="A24" s="17"/>
      <c r="B24" s="24" t="s">
        <v>176</v>
      </c>
      <c r="C24" s="24" t="s">
        <v>44</v>
      </c>
      <c r="D24" s="25" t="s">
        <v>177</v>
      </c>
      <c r="E24" s="26">
        <v>87192.7</v>
      </c>
      <c r="F24" s="26">
        <f t="shared" si="0"/>
        <v>-438</v>
      </c>
      <c r="G24" s="26">
        <f t="shared" si="1"/>
        <v>86754.7</v>
      </c>
      <c r="H24" s="26">
        <v>87192.7</v>
      </c>
      <c r="I24" s="26">
        <v>-438</v>
      </c>
      <c r="J24" s="26">
        <f t="shared" si="2"/>
        <v>86754.7</v>
      </c>
      <c r="K24" s="26">
        <v>62641.5</v>
      </c>
      <c r="L24" s="26"/>
      <c r="M24" s="26"/>
      <c r="N24" s="26">
        <v>1812.4</v>
      </c>
      <c r="O24" s="26"/>
      <c r="P24" s="26"/>
      <c r="Q24" s="26"/>
      <c r="R24" s="26"/>
      <c r="S24" s="26"/>
      <c r="T24" s="26">
        <v>33844.5</v>
      </c>
      <c r="U24" s="26">
        <f t="shared" si="6"/>
        <v>0</v>
      </c>
      <c r="V24" s="26">
        <f t="shared" si="7"/>
        <v>33844.5</v>
      </c>
      <c r="W24" s="26">
        <v>10956.2</v>
      </c>
      <c r="X24" s="26"/>
      <c r="Y24" s="26"/>
      <c r="Z24" s="26"/>
      <c r="AA24" s="26"/>
      <c r="AB24" s="26"/>
      <c r="AC24" s="26">
        <v>971.5</v>
      </c>
      <c r="AD24" s="26"/>
      <c r="AE24" s="26"/>
      <c r="AF24" s="26">
        <v>22888.3</v>
      </c>
      <c r="AG24" s="26"/>
      <c r="AH24" s="26">
        <f t="shared" si="10"/>
        <v>22888.3</v>
      </c>
      <c r="AI24" s="26">
        <v>121037.2</v>
      </c>
      <c r="AJ24" s="26">
        <f t="shared" si="12"/>
        <v>-438</v>
      </c>
      <c r="AK24" s="26">
        <f t="shared" si="13"/>
        <v>120599.2</v>
      </c>
    </row>
    <row r="25" spans="1:37" s="22" customFormat="1" ht="28.5" customHeight="1">
      <c r="A25" s="17"/>
      <c r="B25" s="18" t="s">
        <v>178</v>
      </c>
      <c r="C25" s="18"/>
      <c r="D25" s="20" t="s">
        <v>179</v>
      </c>
      <c r="E25" s="21">
        <v>76833.7</v>
      </c>
      <c r="F25" s="21">
        <f t="shared" si="0"/>
        <v>-2558</v>
      </c>
      <c r="G25" s="21">
        <f t="shared" si="1"/>
        <v>74275.7</v>
      </c>
      <c r="H25" s="21">
        <v>76833.7</v>
      </c>
      <c r="I25" s="21">
        <f>I26</f>
        <v>-2558</v>
      </c>
      <c r="J25" s="21">
        <f t="shared" si="2"/>
        <v>74275.7</v>
      </c>
      <c r="K25" s="21">
        <v>53610.7</v>
      </c>
      <c r="L25" s="21"/>
      <c r="M25" s="21"/>
      <c r="N25" s="21">
        <v>2015.1</v>
      </c>
      <c r="O25" s="21"/>
      <c r="P25" s="21"/>
      <c r="Q25" s="21"/>
      <c r="R25" s="21"/>
      <c r="S25" s="21"/>
      <c r="T25" s="21">
        <v>8089.2</v>
      </c>
      <c r="U25" s="21">
        <f t="shared" si="6"/>
        <v>-1500</v>
      </c>
      <c r="V25" s="21">
        <f t="shared" si="7"/>
        <v>6589.2</v>
      </c>
      <c r="W25" s="21">
        <v>2704.2</v>
      </c>
      <c r="X25" s="21"/>
      <c r="Y25" s="21"/>
      <c r="Z25" s="21"/>
      <c r="AA25" s="21"/>
      <c r="AB25" s="21"/>
      <c r="AC25" s="21">
        <v>100</v>
      </c>
      <c r="AD25" s="21"/>
      <c r="AE25" s="21"/>
      <c r="AF25" s="21">
        <v>5385</v>
      </c>
      <c r="AG25" s="21">
        <f>AG27</f>
        <v>-1500</v>
      </c>
      <c r="AH25" s="21">
        <f t="shared" si="10"/>
        <v>3885</v>
      </c>
      <c r="AI25" s="21">
        <v>84922.9</v>
      </c>
      <c r="AJ25" s="21">
        <f t="shared" si="12"/>
        <v>-4058</v>
      </c>
      <c r="AK25" s="21">
        <f t="shared" si="13"/>
        <v>80864.899999999994</v>
      </c>
    </row>
    <row r="26" spans="1:37" s="22" customFormat="1" ht="33" customHeight="1">
      <c r="A26" s="17"/>
      <c r="B26" s="19" t="s">
        <v>180</v>
      </c>
      <c r="C26" s="19"/>
      <c r="D26" s="1" t="s">
        <v>181</v>
      </c>
      <c r="E26" s="41">
        <v>76833.7</v>
      </c>
      <c r="F26" s="41">
        <f t="shared" si="0"/>
        <v>-2558</v>
      </c>
      <c r="G26" s="41">
        <f t="shared" si="1"/>
        <v>74275.7</v>
      </c>
      <c r="H26" s="41">
        <v>76833.7</v>
      </c>
      <c r="I26" s="41">
        <f>I27</f>
        <v>-2558</v>
      </c>
      <c r="J26" s="41">
        <f t="shared" si="2"/>
        <v>74275.7</v>
      </c>
      <c r="K26" s="41">
        <v>53610.7</v>
      </c>
      <c r="L26" s="41"/>
      <c r="M26" s="41"/>
      <c r="N26" s="41">
        <v>2015.1</v>
      </c>
      <c r="O26" s="41"/>
      <c r="P26" s="41"/>
      <c r="Q26" s="41"/>
      <c r="R26" s="41"/>
      <c r="S26" s="41"/>
      <c r="T26" s="41">
        <v>8089.2</v>
      </c>
      <c r="U26" s="41">
        <f t="shared" si="6"/>
        <v>-1500</v>
      </c>
      <c r="V26" s="41">
        <f t="shared" si="7"/>
        <v>6589.2</v>
      </c>
      <c r="W26" s="41">
        <v>2704.2</v>
      </c>
      <c r="X26" s="41"/>
      <c r="Y26" s="41"/>
      <c r="Z26" s="41"/>
      <c r="AA26" s="41"/>
      <c r="AB26" s="41"/>
      <c r="AC26" s="41">
        <v>100</v>
      </c>
      <c r="AD26" s="41"/>
      <c r="AE26" s="41"/>
      <c r="AF26" s="41">
        <v>5385</v>
      </c>
      <c r="AG26" s="41">
        <f>AG25</f>
        <v>-1500</v>
      </c>
      <c r="AH26" s="41">
        <f t="shared" si="10"/>
        <v>3885</v>
      </c>
      <c r="AI26" s="41">
        <v>84922.9</v>
      </c>
      <c r="AJ26" s="41">
        <f t="shared" si="12"/>
        <v>-4058</v>
      </c>
      <c r="AK26" s="41">
        <f t="shared" si="13"/>
        <v>80864.899999999994</v>
      </c>
    </row>
    <row r="27" spans="1:37" s="22" customFormat="1" ht="30.75" customHeight="1">
      <c r="A27" s="17"/>
      <c r="B27" s="24" t="s">
        <v>182</v>
      </c>
      <c r="C27" s="24" t="s">
        <v>44</v>
      </c>
      <c r="D27" s="25" t="s">
        <v>183</v>
      </c>
      <c r="E27" s="26">
        <v>76833.7</v>
      </c>
      <c r="F27" s="26">
        <f t="shared" si="0"/>
        <v>-2558</v>
      </c>
      <c r="G27" s="26">
        <f t="shared" si="1"/>
        <v>74275.7</v>
      </c>
      <c r="H27" s="26">
        <v>76833.7</v>
      </c>
      <c r="I27" s="26">
        <v>-2558</v>
      </c>
      <c r="J27" s="26">
        <f t="shared" si="2"/>
        <v>74275.7</v>
      </c>
      <c r="K27" s="26">
        <v>53610.7</v>
      </c>
      <c r="L27" s="26"/>
      <c r="M27" s="26"/>
      <c r="N27" s="26">
        <v>2015.1</v>
      </c>
      <c r="O27" s="26"/>
      <c r="P27" s="26"/>
      <c r="Q27" s="26"/>
      <c r="R27" s="26"/>
      <c r="S27" s="26"/>
      <c r="T27" s="26">
        <v>8089.2</v>
      </c>
      <c r="U27" s="26">
        <f t="shared" si="6"/>
        <v>-1500</v>
      </c>
      <c r="V27" s="26">
        <f t="shared" si="7"/>
        <v>6589.2</v>
      </c>
      <c r="W27" s="26">
        <v>2704.2</v>
      </c>
      <c r="X27" s="26"/>
      <c r="Y27" s="26"/>
      <c r="Z27" s="26"/>
      <c r="AA27" s="26"/>
      <c r="AB27" s="26"/>
      <c r="AC27" s="26">
        <v>100</v>
      </c>
      <c r="AD27" s="26"/>
      <c r="AE27" s="26"/>
      <c r="AF27" s="26">
        <v>5385</v>
      </c>
      <c r="AG27" s="26">
        <v>-1500</v>
      </c>
      <c r="AH27" s="26">
        <f t="shared" si="10"/>
        <v>3885</v>
      </c>
      <c r="AI27" s="26">
        <v>84922.9</v>
      </c>
      <c r="AJ27" s="26">
        <f t="shared" si="12"/>
        <v>-4058</v>
      </c>
      <c r="AK27" s="26">
        <f t="shared" si="13"/>
        <v>80864.899999999994</v>
      </c>
    </row>
    <row r="28" spans="1:37" s="22" customFormat="1" ht="13.5">
      <c r="A28" s="17"/>
      <c r="B28" s="18" t="s">
        <v>51</v>
      </c>
      <c r="C28" s="19"/>
      <c r="D28" s="20" t="s">
        <v>52</v>
      </c>
      <c r="E28" s="16">
        <v>59848.3</v>
      </c>
      <c r="F28" s="16">
        <f t="shared" si="0"/>
        <v>-5099</v>
      </c>
      <c r="G28" s="16">
        <f t="shared" si="1"/>
        <v>54749.3</v>
      </c>
      <c r="H28" s="16">
        <v>59848.3</v>
      </c>
      <c r="I28" s="16">
        <f>I30</f>
        <v>-5099</v>
      </c>
      <c r="J28" s="16">
        <f t="shared" si="2"/>
        <v>54749.3</v>
      </c>
      <c r="K28" s="16">
        <v>38675.9</v>
      </c>
      <c r="L28" s="16"/>
      <c r="M28" s="16">
        <f t="shared" si="3"/>
        <v>38675.9</v>
      </c>
      <c r="N28" s="16">
        <v>2369.3000000000002</v>
      </c>
      <c r="O28" s="16"/>
      <c r="P28" s="16">
        <f t="shared" si="4"/>
        <v>2369.3000000000002</v>
      </c>
      <c r="Q28" s="16">
        <v>0</v>
      </c>
      <c r="R28" s="16"/>
      <c r="S28" s="16">
        <f t="shared" si="5"/>
        <v>0</v>
      </c>
      <c r="T28" s="16">
        <v>0</v>
      </c>
      <c r="U28" s="16">
        <f t="shared" si="6"/>
        <v>0</v>
      </c>
      <c r="V28" s="16">
        <f t="shared" si="7"/>
        <v>0</v>
      </c>
      <c r="W28" s="16">
        <v>0</v>
      </c>
      <c r="X28" s="16"/>
      <c r="Y28" s="16">
        <f t="shared" si="8"/>
        <v>0</v>
      </c>
      <c r="Z28" s="16">
        <v>0</v>
      </c>
      <c r="AA28" s="16"/>
      <c r="AB28" s="16">
        <f t="shared" si="9"/>
        <v>0</v>
      </c>
      <c r="AC28" s="16">
        <v>0</v>
      </c>
      <c r="AD28" s="16"/>
      <c r="AE28" s="16"/>
      <c r="AF28" s="16">
        <v>0</v>
      </c>
      <c r="AG28" s="16"/>
      <c r="AH28" s="16">
        <f t="shared" si="10"/>
        <v>0</v>
      </c>
      <c r="AI28" s="16">
        <f t="shared" si="11"/>
        <v>59848.3</v>
      </c>
      <c r="AJ28" s="16">
        <f t="shared" si="12"/>
        <v>-5099</v>
      </c>
      <c r="AK28" s="16">
        <f t="shared" si="13"/>
        <v>54749.3</v>
      </c>
    </row>
    <row r="29" spans="1:37" s="22" customFormat="1" ht="13.5">
      <c r="A29" s="17"/>
      <c r="B29" s="19" t="s">
        <v>53</v>
      </c>
      <c r="C29" s="19"/>
      <c r="D29" s="1" t="s">
        <v>54</v>
      </c>
      <c r="E29" s="23">
        <v>59848.3</v>
      </c>
      <c r="F29" s="23">
        <f t="shared" si="0"/>
        <v>-5099</v>
      </c>
      <c r="G29" s="23">
        <f t="shared" si="1"/>
        <v>54749.3</v>
      </c>
      <c r="H29" s="23">
        <v>59848.3</v>
      </c>
      <c r="I29" s="23">
        <f>I30</f>
        <v>-5099</v>
      </c>
      <c r="J29" s="23">
        <f t="shared" si="2"/>
        <v>54749.3</v>
      </c>
      <c r="K29" s="23">
        <v>38675.9</v>
      </c>
      <c r="L29" s="23"/>
      <c r="M29" s="23">
        <f t="shared" si="3"/>
        <v>38675.9</v>
      </c>
      <c r="N29" s="23">
        <v>2369.3000000000002</v>
      </c>
      <c r="O29" s="23"/>
      <c r="P29" s="23">
        <f t="shared" si="4"/>
        <v>2369.3000000000002</v>
      </c>
      <c r="Q29" s="23">
        <v>0</v>
      </c>
      <c r="R29" s="23"/>
      <c r="S29" s="23">
        <f t="shared" si="5"/>
        <v>0</v>
      </c>
      <c r="T29" s="23">
        <v>0</v>
      </c>
      <c r="U29" s="23">
        <f t="shared" si="6"/>
        <v>0</v>
      </c>
      <c r="V29" s="23">
        <f t="shared" si="7"/>
        <v>0</v>
      </c>
      <c r="W29" s="23">
        <v>0</v>
      </c>
      <c r="X29" s="23"/>
      <c r="Y29" s="23">
        <f t="shared" si="8"/>
        <v>0</v>
      </c>
      <c r="Z29" s="23">
        <v>0</v>
      </c>
      <c r="AA29" s="23"/>
      <c r="AB29" s="23">
        <f t="shared" si="9"/>
        <v>0</v>
      </c>
      <c r="AC29" s="23">
        <v>0</v>
      </c>
      <c r="AD29" s="23"/>
      <c r="AE29" s="23"/>
      <c r="AF29" s="23">
        <v>0</v>
      </c>
      <c r="AG29" s="23"/>
      <c r="AH29" s="23">
        <f t="shared" si="10"/>
        <v>0</v>
      </c>
      <c r="AI29" s="23">
        <f t="shared" si="11"/>
        <v>59848.3</v>
      </c>
      <c r="AJ29" s="23">
        <f t="shared" si="12"/>
        <v>-5099</v>
      </c>
      <c r="AK29" s="23">
        <f t="shared" si="13"/>
        <v>54749.3</v>
      </c>
    </row>
    <row r="30" spans="1:37" s="22" customFormat="1" ht="31.5" customHeight="1">
      <c r="A30" s="17"/>
      <c r="B30" s="24" t="s">
        <v>55</v>
      </c>
      <c r="C30" s="24" t="s">
        <v>44</v>
      </c>
      <c r="D30" s="25" t="s">
        <v>56</v>
      </c>
      <c r="E30" s="26">
        <v>59848.3</v>
      </c>
      <c r="F30" s="26">
        <f t="shared" si="0"/>
        <v>-5099</v>
      </c>
      <c r="G30" s="26">
        <f t="shared" si="1"/>
        <v>54749.3</v>
      </c>
      <c r="H30" s="26">
        <v>59848.3</v>
      </c>
      <c r="I30" s="26">
        <f>-5099+L30+O30</f>
        <v>-5099</v>
      </c>
      <c r="J30" s="26">
        <f t="shared" si="2"/>
        <v>54749.3</v>
      </c>
      <c r="K30" s="26">
        <v>38675.9</v>
      </c>
      <c r="L30" s="26"/>
      <c r="M30" s="26">
        <f t="shared" si="3"/>
        <v>38675.9</v>
      </c>
      <c r="N30" s="26">
        <v>2369.3000000000002</v>
      </c>
      <c r="O30" s="26"/>
      <c r="P30" s="26">
        <f t="shared" si="4"/>
        <v>2369.3000000000002</v>
      </c>
      <c r="Q30" s="26">
        <v>0</v>
      </c>
      <c r="R30" s="26"/>
      <c r="S30" s="26">
        <f t="shared" si="5"/>
        <v>0</v>
      </c>
      <c r="T30" s="26">
        <v>0</v>
      </c>
      <c r="U30" s="26">
        <f t="shared" si="6"/>
        <v>0</v>
      </c>
      <c r="V30" s="26">
        <f t="shared" si="7"/>
        <v>0</v>
      </c>
      <c r="W30" s="26">
        <v>0</v>
      </c>
      <c r="X30" s="26"/>
      <c r="Y30" s="26">
        <f t="shared" si="8"/>
        <v>0</v>
      </c>
      <c r="Z30" s="26">
        <v>0</v>
      </c>
      <c r="AA30" s="26"/>
      <c r="AB30" s="26">
        <f t="shared" si="9"/>
        <v>0</v>
      </c>
      <c r="AC30" s="26">
        <v>0</v>
      </c>
      <c r="AD30" s="26"/>
      <c r="AE30" s="26"/>
      <c r="AF30" s="26">
        <v>0</v>
      </c>
      <c r="AG30" s="26"/>
      <c r="AH30" s="26">
        <f t="shared" si="10"/>
        <v>0</v>
      </c>
      <c r="AI30" s="26">
        <f t="shared" si="11"/>
        <v>59848.3</v>
      </c>
      <c r="AJ30" s="26">
        <f t="shared" si="12"/>
        <v>-5099</v>
      </c>
      <c r="AK30" s="26">
        <f t="shared" si="13"/>
        <v>54749.3</v>
      </c>
    </row>
    <row r="31" spans="1:37" s="22" customFormat="1" ht="21.75" customHeight="1">
      <c r="A31" s="17"/>
      <c r="B31" s="44" t="s">
        <v>144</v>
      </c>
      <c r="C31" s="20"/>
      <c r="D31" s="20" t="s">
        <v>145</v>
      </c>
      <c r="E31" s="16">
        <v>2894873.5</v>
      </c>
      <c r="F31" s="16">
        <f t="shared" si="0"/>
        <v>-335671</v>
      </c>
      <c r="G31" s="16">
        <f t="shared" si="1"/>
        <v>2559202.5</v>
      </c>
      <c r="H31" s="16">
        <v>2894873.5</v>
      </c>
      <c r="I31" s="16">
        <f>I32</f>
        <v>-335671</v>
      </c>
      <c r="J31" s="16">
        <f t="shared" si="2"/>
        <v>2559202.5</v>
      </c>
      <c r="K31" s="16">
        <v>1846694.6</v>
      </c>
      <c r="L31" s="16">
        <f>L32</f>
        <v>-92335</v>
      </c>
      <c r="M31" s="16">
        <f t="shared" si="3"/>
        <v>1754359.6</v>
      </c>
      <c r="N31" s="16">
        <v>80374.7</v>
      </c>
      <c r="O31" s="16"/>
      <c r="P31" s="16"/>
      <c r="Q31" s="16"/>
      <c r="R31" s="16"/>
      <c r="S31" s="16"/>
      <c r="T31" s="16">
        <v>2125</v>
      </c>
      <c r="U31" s="16">
        <f t="shared" si="6"/>
        <v>0</v>
      </c>
      <c r="V31" s="16"/>
      <c r="W31" s="16">
        <v>1978</v>
      </c>
      <c r="X31" s="16"/>
      <c r="Y31" s="16"/>
      <c r="Z31" s="16"/>
      <c r="AA31" s="16"/>
      <c r="AB31" s="16"/>
      <c r="AC31" s="16"/>
      <c r="AD31" s="16"/>
      <c r="AE31" s="16"/>
      <c r="AF31" s="16">
        <v>147</v>
      </c>
      <c r="AG31" s="16"/>
      <c r="AH31" s="16"/>
      <c r="AI31" s="16">
        <v>2896998.5</v>
      </c>
      <c r="AJ31" s="16">
        <f t="shared" si="12"/>
        <v>-335671</v>
      </c>
      <c r="AK31" s="16">
        <f t="shared" si="13"/>
        <v>2561327.5</v>
      </c>
    </row>
    <row r="32" spans="1:37" s="22" customFormat="1" ht="15.75" customHeight="1">
      <c r="A32" s="17"/>
      <c r="B32" s="19" t="s">
        <v>146</v>
      </c>
      <c r="C32" s="19"/>
      <c r="D32" s="19" t="s">
        <v>145</v>
      </c>
      <c r="E32" s="23">
        <v>2894873.5</v>
      </c>
      <c r="F32" s="23">
        <f t="shared" si="0"/>
        <v>-335671</v>
      </c>
      <c r="G32" s="23">
        <f t="shared" si="1"/>
        <v>2559202.5</v>
      </c>
      <c r="H32" s="23">
        <v>2894873.5</v>
      </c>
      <c r="I32" s="23">
        <f>I33</f>
        <v>-335671</v>
      </c>
      <c r="J32" s="23">
        <f t="shared" si="2"/>
        <v>2559202.5</v>
      </c>
      <c r="K32" s="23">
        <v>1846694.6</v>
      </c>
      <c r="L32" s="23">
        <f>L33</f>
        <v>-92335</v>
      </c>
      <c r="M32" s="23">
        <f t="shared" si="3"/>
        <v>1754359.6</v>
      </c>
      <c r="N32" s="23">
        <v>80374.7</v>
      </c>
      <c r="O32" s="23"/>
      <c r="P32" s="23"/>
      <c r="Q32" s="23"/>
      <c r="R32" s="23"/>
      <c r="S32" s="23"/>
      <c r="T32" s="23">
        <v>2125</v>
      </c>
      <c r="U32" s="23">
        <f t="shared" si="6"/>
        <v>0</v>
      </c>
      <c r="V32" s="23"/>
      <c r="W32" s="23">
        <v>1978</v>
      </c>
      <c r="X32" s="23"/>
      <c r="Y32" s="23"/>
      <c r="Z32" s="23"/>
      <c r="AA32" s="23"/>
      <c r="AB32" s="23"/>
      <c r="AC32" s="23"/>
      <c r="AD32" s="23"/>
      <c r="AE32" s="23"/>
      <c r="AF32" s="23">
        <v>147</v>
      </c>
      <c r="AG32" s="23"/>
      <c r="AH32" s="23"/>
      <c r="AI32" s="23">
        <v>2896998.5</v>
      </c>
      <c r="AJ32" s="23">
        <f t="shared" si="12"/>
        <v>-335671</v>
      </c>
      <c r="AK32" s="23">
        <f t="shared" si="13"/>
        <v>2561327.5</v>
      </c>
    </row>
    <row r="33" spans="1:37" s="22" customFormat="1" ht="40.5" customHeight="1">
      <c r="A33" s="17"/>
      <c r="B33" s="24" t="s">
        <v>147</v>
      </c>
      <c r="C33" s="24" t="s">
        <v>148</v>
      </c>
      <c r="D33" s="25" t="s">
        <v>149</v>
      </c>
      <c r="E33" s="26">
        <v>2894873.5</v>
      </c>
      <c r="F33" s="26">
        <f t="shared" si="0"/>
        <v>-335671</v>
      </c>
      <c r="G33" s="26">
        <f t="shared" si="1"/>
        <v>2559202.5</v>
      </c>
      <c r="H33" s="26">
        <v>2894873.5</v>
      </c>
      <c r="I33" s="26">
        <f>-243336+L33</f>
        <v>-335671</v>
      </c>
      <c r="J33" s="26">
        <f t="shared" si="2"/>
        <v>2559202.5</v>
      </c>
      <c r="K33" s="26">
        <v>1846694.6</v>
      </c>
      <c r="L33" s="26">
        <v>-92335</v>
      </c>
      <c r="M33" s="26">
        <f t="shared" si="3"/>
        <v>1754359.6</v>
      </c>
      <c r="N33" s="26">
        <v>80374.7</v>
      </c>
      <c r="O33" s="26"/>
      <c r="P33" s="26"/>
      <c r="Q33" s="26"/>
      <c r="R33" s="26"/>
      <c r="S33" s="26"/>
      <c r="T33" s="26">
        <v>2125</v>
      </c>
      <c r="U33" s="26">
        <f t="shared" si="6"/>
        <v>0</v>
      </c>
      <c r="V33" s="26"/>
      <c r="W33" s="26">
        <v>1978</v>
      </c>
      <c r="X33" s="26"/>
      <c r="Y33" s="26"/>
      <c r="Z33" s="26"/>
      <c r="AA33" s="26"/>
      <c r="AB33" s="26"/>
      <c r="AC33" s="26"/>
      <c r="AD33" s="26"/>
      <c r="AE33" s="26"/>
      <c r="AF33" s="26">
        <v>147</v>
      </c>
      <c r="AG33" s="26"/>
      <c r="AH33" s="26"/>
      <c r="AI33" s="26">
        <v>2896998.5</v>
      </c>
      <c r="AJ33" s="26">
        <f t="shared" si="12"/>
        <v>-335671</v>
      </c>
      <c r="AK33" s="26">
        <f t="shared" si="13"/>
        <v>2561327.5</v>
      </c>
    </row>
    <row r="34" spans="1:37" s="22" customFormat="1" ht="25.5">
      <c r="A34" s="17"/>
      <c r="B34" s="18" t="s">
        <v>57</v>
      </c>
      <c r="C34" s="19"/>
      <c r="D34" s="20" t="s">
        <v>58</v>
      </c>
      <c r="E34" s="21">
        <v>30269995.499999996</v>
      </c>
      <c r="F34" s="21">
        <f>F35</f>
        <v>-3684166</v>
      </c>
      <c r="G34" s="21">
        <f t="shared" si="1"/>
        <v>26585829.499999996</v>
      </c>
      <c r="H34" s="21">
        <v>26495356.400000006</v>
      </c>
      <c r="I34" s="21">
        <f>I35</f>
        <v>-3684166</v>
      </c>
      <c r="J34" s="21">
        <f t="shared" si="2"/>
        <v>22811190.400000006</v>
      </c>
      <c r="K34" s="21">
        <v>17065216.300000004</v>
      </c>
      <c r="L34" s="21">
        <f>L35</f>
        <v>-26556</v>
      </c>
      <c r="M34" s="21">
        <f t="shared" si="3"/>
        <v>17038660.300000004</v>
      </c>
      <c r="N34" s="21">
        <v>929851.60000000009</v>
      </c>
      <c r="O34" s="21">
        <f>O35</f>
        <v>-4000</v>
      </c>
      <c r="P34" s="21">
        <f t="shared" si="4"/>
        <v>925851.60000000009</v>
      </c>
      <c r="Q34" s="21">
        <v>3774639.0999999996</v>
      </c>
      <c r="R34" s="21">
        <f>R35</f>
        <v>0</v>
      </c>
      <c r="S34" s="21">
        <f t="shared" si="5"/>
        <v>3774639.0999999996</v>
      </c>
      <c r="T34" s="21">
        <v>2474726</v>
      </c>
      <c r="U34" s="21">
        <f t="shared" si="6"/>
        <v>-94238</v>
      </c>
      <c r="V34" s="21">
        <f t="shared" si="7"/>
        <v>2380488</v>
      </c>
      <c r="W34" s="21">
        <v>2299032</v>
      </c>
      <c r="X34" s="21">
        <f>X35</f>
        <v>-82619</v>
      </c>
      <c r="Y34" s="21">
        <f t="shared" si="8"/>
        <v>2216413</v>
      </c>
      <c r="Z34" s="21">
        <v>564513.30000000005</v>
      </c>
      <c r="AA34" s="21">
        <f>AA35</f>
        <v>0</v>
      </c>
      <c r="AB34" s="21">
        <f t="shared" si="9"/>
        <v>564513.30000000005</v>
      </c>
      <c r="AC34" s="21">
        <v>79870.799999999988</v>
      </c>
      <c r="AD34" s="21">
        <f>AD35</f>
        <v>0</v>
      </c>
      <c r="AE34" s="21"/>
      <c r="AF34" s="21">
        <v>175694</v>
      </c>
      <c r="AG34" s="21">
        <f>AG35</f>
        <v>-11619</v>
      </c>
      <c r="AH34" s="21">
        <f t="shared" si="10"/>
        <v>164075</v>
      </c>
      <c r="AI34" s="21">
        <f t="shared" si="11"/>
        <v>32744721.499999996</v>
      </c>
      <c r="AJ34" s="21">
        <f t="shared" si="12"/>
        <v>-3778404</v>
      </c>
      <c r="AK34" s="21">
        <f t="shared" si="13"/>
        <v>28966317.499999996</v>
      </c>
    </row>
    <row r="35" spans="1:37" s="22" customFormat="1" ht="27">
      <c r="A35" s="17"/>
      <c r="B35" s="19" t="s">
        <v>59</v>
      </c>
      <c r="C35" s="19"/>
      <c r="D35" s="1" t="s">
        <v>60</v>
      </c>
      <c r="E35" s="23">
        <v>14898893.900000002</v>
      </c>
      <c r="F35" s="23">
        <f>F36+F37+F38</f>
        <v>-3684166</v>
      </c>
      <c r="G35" s="23">
        <f t="shared" si="1"/>
        <v>11214727.900000002</v>
      </c>
      <c r="H35" s="23">
        <v>14034936.900000002</v>
      </c>
      <c r="I35" s="23">
        <f>I36+I37+I38</f>
        <v>-3684166</v>
      </c>
      <c r="J35" s="23">
        <f t="shared" si="2"/>
        <v>10350770.900000002</v>
      </c>
      <c r="K35" s="23">
        <v>9350351.1000000015</v>
      </c>
      <c r="L35" s="23">
        <f>L36+L37+L38</f>
        <v>-26556</v>
      </c>
      <c r="M35" s="23">
        <f t="shared" si="3"/>
        <v>9323795.1000000015</v>
      </c>
      <c r="N35" s="23">
        <v>542402.80000000005</v>
      </c>
      <c r="O35" s="23">
        <f>O36+O37+O38</f>
        <v>-4000</v>
      </c>
      <c r="P35" s="23">
        <f t="shared" si="4"/>
        <v>538402.80000000005</v>
      </c>
      <c r="Q35" s="23">
        <v>863957</v>
      </c>
      <c r="R35" s="23">
        <f>R36+R37+R38</f>
        <v>0</v>
      </c>
      <c r="S35" s="23">
        <f t="shared" si="5"/>
        <v>863957</v>
      </c>
      <c r="T35" s="23">
        <v>1061995.8999999999</v>
      </c>
      <c r="U35" s="23">
        <f>X35+AG35</f>
        <v>-94238</v>
      </c>
      <c r="V35" s="23">
        <f t="shared" si="7"/>
        <v>967757.89999999991</v>
      </c>
      <c r="W35" s="23">
        <v>1015502.9</v>
      </c>
      <c r="X35" s="23">
        <f>X36+X38</f>
        <v>-82619</v>
      </c>
      <c r="Y35" s="23">
        <f t="shared" si="8"/>
        <v>932883.9</v>
      </c>
      <c r="Z35" s="23">
        <v>227461</v>
      </c>
      <c r="AA35" s="23">
        <f>AA36+AA37+AA38</f>
        <v>0</v>
      </c>
      <c r="AB35" s="23">
        <f t="shared" si="9"/>
        <v>227461</v>
      </c>
      <c r="AC35" s="23">
        <v>30787.599999999999</v>
      </c>
      <c r="AD35" s="23">
        <f>AD36+AD37+AD38</f>
        <v>0</v>
      </c>
      <c r="AE35" s="23"/>
      <c r="AF35" s="23">
        <v>46493</v>
      </c>
      <c r="AG35" s="23">
        <f>AG36+AG37+AG38</f>
        <v>-11619</v>
      </c>
      <c r="AH35" s="23">
        <f t="shared" si="10"/>
        <v>34874</v>
      </c>
      <c r="AI35" s="23">
        <f t="shared" si="11"/>
        <v>15960889.800000003</v>
      </c>
      <c r="AJ35" s="23">
        <f t="shared" si="12"/>
        <v>-3778404</v>
      </c>
      <c r="AK35" s="23">
        <f t="shared" si="13"/>
        <v>12182485.800000003</v>
      </c>
    </row>
    <row r="36" spans="1:37" s="22" customFormat="1" ht="29.25" customHeight="1">
      <c r="A36" s="17"/>
      <c r="B36" s="24" t="s">
        <v>61</v>
      </c>
      <c r="C36" s="24" t="s">
        <v>62</v>
      </c>
      <c r="D36" s="25" t="s">
        <v>63</v>
      </c>
      <c r="E36" s="26">
        <v>358754.8</v>
      </c>
      <c r="F36" s="26">
        <f t="shared" si="0"/>
        <v>-96354</v>
      </c>
      <c r="G36" s="26">
        <f t="shared" si="1"/>
        <v>262400.8</v>
      </c>
      <c r="H36" s="26">
        <v>358754.8</v>
      </c>
      <c r="I36" s="26">
        <f>-65798+L36+O36</f>
        <v>-96354</v>
      </c>
      <c r="J36" s="26">
        <f t="shared" si="2"/>
        <v>262400.8</v>
      </c>
      <c r="K36" s="26">
        <v>265555.5</v>
      </c>
      <c r="L36" s="26">
        <v>-26556</v>
      </c>
      <c r="M36" s="26">
        <f t="shared" si="3"/>
        <v>238999.5</v>
      </c>
      <c r="N36" s="26">
        <v>10631.8</v>
      </c>
      <c r="O36" s="26">
        <v>-4000</v>
      </c>
      <c r="P36" s="26">
        <f t="shared" si="4"/>
        <v>6631.7999999999993</v>
      </c>
      <c r="Q36" s="26">
        <v>0</v>
      </c>
      <c r="R36" s="26"/>
      <c r="S36" s="26">
        <f t="shared" si="5"/>
        <v>0</v>
      </c>
      <c r="T36" s="26">
        <v>1882.6</v>
      </c>
      <c r="U36" s="26">
        <f t="shared" si="6"/>
        <v>0</v>
      </c>
      <c r="V36" s="26">
        <f t="shared" si="7"/>
        <v>1882.6</v>
      </c>
      <c r="W36" s="26">
        <v>1882.6</v>
      </c>
      <c r="X36" s="26"/>
      <c r="Y36" s="26">
        <f t="shared" si="8"/>
        <v>1882.6</v>
      </c>
      <c r="Z36" s="26">
        <v>0</v>
      </c>
      <c r="AA36" s="26"/>
      <c r="AB36" s="26">
        <f t="shared" si="9"/>
        <v>0</v>
      </c>
      <c r="AC36" s="26">
        <v>0</v>
      </c>
      <c r="AD36" s="26"/>
      <c r="AE36" s="26"/>
      <c r="AF36" s="26">
        <v>0</v>
      </c>
      <c r="AG36" s="26"/>
      <c r="AH36" s="26">
        <f t="shared" si="10"/>
        <v>0</v>
      </c>
      <c r="AI36" s="26">
        <f t="shared" si="11"/>
        <v>360637.39999999997</v>
      </c>
      <c r="AJ36" s="26">
        <f t="shared" si="12"/>
        <v>-96354</v>
      </c>
      <c r="AK36" s="26">
        <f t="shared" si="13"/>
        <v>264283.39999999997</v>
      </c>
    </row>
    <row r="37" spans="1:37" s="22" customFormat="1" ht="70.5" customHeight="1">
      <c r="A37" s="17"/>
      <c r="B37" s="24" t="s">
        <v>150</v>
      </c>
      <c r="C37" s="24" t="s">
        <v>62</v>
      </c>
      <c r="D37" s="25" t="s">
        <v>151</v>
      </c>
      <c r="E37" s="26">
        <v>13479328.699999999</v>
      </c>
      <c r="F37" s="26">
        <f t="shared" si="0"/>
        <v>-3546901</v>
      </c>
      <c r="G37" s="26">
        <f t="shared" si="1"/>
        <v>9932427.6999999993</v>
      </c>
      <c r="H37" s="26">
        <v>12615371.699999999</v>
      </c>
      <c r="I37" s="26">
        <f>-3546901+L37+O37</f>
        <v>-3546901</v>
      </c>
      <c r="J37" s="26">
        <f t="shared" si="2"/>
        <v>9068470.6999999993</v>
      </c>
      <c r="K37" s="26">
        <v>8424912.9000000004</v>
      </c>
      <c r="L37" s="26"/>
      <c r="M37" s="26"/>
      <c r="N37" s="26">
        <v>433210.1</v>
      </c>
      <c r="O37" s="26"/>
      <c r="P37" s="26"/>
      <c r="Q37" s="26">
        <v>863957</v>
      </c>
      <c r="R37" s="26"/>
      <c r="S37" s="26"/>
      <c r="T37" s="26">
        <v>680190.5</v>
      </c>
      <c r="U37" s="26">
        <f t="shared" si="6"/>
        <v>0</v>
      </c>
      <c r="V37" s="26"/>
      <c r="W37" s="26">
        <v>649282.4</v>
      </c>
      <c r="X37" s="26"/>
      <c r="Y37" s="26"/>
      <c r="Z37" s="26">
        <v>44561.3</v>
      </c>
      <c r="AA37" s="26"/>
      <c r="AB37" s="26"/>
      <c r="AC37" s="26">
        <v>11490.2</v>
      </c>
      <c r="AD37" s="26"/>
      <c r="AE37" s="26">
        <v>30908.1</v>
      </c>
      <c r="AF37" s="26"/>
      <c r="AG37" s="26"/>
      <c r="AH37" s="26"/>
      <c r="AI37" s="26">
        <v>14159519.199999999</v>
      </c>
      <c r="AJ37" s="26">
        <f t="shared" si="12"/>
        <v>-3546901</v>
      </c>
      <c r="AK37" s="26">
        <f t="shared" si="13"/>
        <v>10612618.199999999</v>
      </c>
    </row>
    <row r="38" spans="1:37" s="22" customFormat="1" ht="44.25" customHeight="1">
      <c r="A38" s="17"/>
      <c r="B38" s="24" t="s">
        <v>65</v>
      </c>
      <c r="C38" s="24" t="s">
        <v>66</v>
      </c>
      <c r="D38" s="25" t="s">
        <v>67</v>
      </c>
      <c r="E38" s="26">
        <v>458115.3</v>
      </c>
      <c r="F38" s="26">
        <f t="shared" si="0"/>
        <v>-40911</v>
      </c>
      <c r="G38" s="26">
        <f t="shared" si="1"/>
        <v>417204.3</v>
      </c>
      <c r="H38" s="26">
        <v>458115.3</v>
      </c>
      <c r="I38" s="26">
        <f>-40911+L38+O38</f>
        <v>-40911</v>
      </c>
      <c r="J38" s="26">
        <f t="shared" si="2"/>
        <v>417204.3</v>
      </c>
      <c r="K38" s="26">
        <v>304660.09999999998</v>
      </c>
      <c r="L38" s="26"/>
      <c r="M38" s="26">
        <f t="shared" si="3"/>
        <v>304660.09999999998</v>
      </c>
      <c r="N38" s="26">
        <v>39123.699999999997</v>
      </c>
      <c r="O38" s="26"/>
      <c r="P38" s="26">
        <f t="shared" si="4"/>
        <v>39123.699999999997</v>
      </c>
      <c r="Q38" s="26">
        <v>0</v>
      </c>
      <c r="R38" s="26"/>
      <c r="S38" s="26">
        <f t="shared" si="5"/>
        <v>0</v>
      </c>
      <c r="T38" s="26">
        <v>270049.5</v>
      </c>
      <c r="U38" s="26">
        <f t="shared" si="6"/>
        <v>-94238</v>
      </c>
      <c r="V38" s="26">
        <f t="shared" si="7"/>
        <v>175811.5</v>
      </c>
      <c r="W38" s="26">
        <v>258430.9</v>
      </c>
      <c r="X38" s="26">
        <v>-82619</v>
      </c>
      <c r="Y38" s="26">
        <f t="shared" si="8"/>
        <v>175811.9</v>
      </c>
      <c r="Z38" s="26">
        <v>154685.70000000001</v>
      </c>
      <c r="AA38" s="26"/>
      <c r="AB38" s="26">
        <f t="shared" si="9"/>
        <v>154685.70000000001</v>
      </c>
      <c r="AC38" s="26">
        <v>11946.4</v>
      </c>
      <c r="AD38" s="26"/>
      <c r="AE38" s="26"/>
      <c r="AF38" s="26">
        <v>11618.6</v>
      </c>
      <c r="AG38" s="26">
        <v>-11619</v>
      </c>
      <c r="AH38" s="26">
        <f t="shared" si="10"/>
        <v>-0.3999999999996362</v>
      </c>
      <c r="AI38" s="26">
        <f t="shared" si="11"/>
        <v>728164.8</v>
      </c>
      <c r="AJ38" s="26">
        <f t="shared" si="12"/>
        <v>-135149</v>
      </c>
      <c r="AK38" s="26">
        <f t="shared" si="13"/>
        <v>593015.80000000005</v>
      </c>
    </row>
    <row r="39" spans="1:37" s="22" customFormat="1" ht="13.5">
      <c r="A39" s="17"/>
      <c r="B39" s="19" t="s">
        <v>69</v>
      </c>
      <c r="C39" s="19"/>
      <c r="D39" s="1" t="s">
        <v>70</v>
      </c>
      <c r="E39" s="23">
        <v>6879789.8999999994</v>
      </c>
      <c r="F39" s="23">
        <f t="shared" si="0"/>
        <v>1560849</v>
      </c>
      <c r="G39" s="23">
        <f t="shared" si="1"/>
        <v>8440638.8999999985</v>
      </c>
      <c r="H39" s="23">
        <v>4861368.2</v>
      </c>
      <c r="I39" s="23">
        <f>I40+I41+I42</f>
        <v>1160849</v>
      </c>
      <c r="J39" s="23">
        <f t="shared" si="2"/>
        <v>6022217.2000000002</v>
      </c>
      <c r="K39" s="23">
        <v>2673472.3000000003</v>
      </c>
      <c r="L39" s="23">
        <f>L41</f>
        <v>497273</v>
      </c>
      <c r="M39" s="23">
        <f t="shared" si="3"/>
        <v>3170745.3000000003</v>
      </c>
      <c r="N39" s="23">
        <v>126334.8</v>
      </c>
      <c r="O39" s="23"/>
      <c r="P39" s="23">
        <f t="shared" si="4"/>
        <v>126334.8</v>
      </c>
      <c r="Q39" s="23">
        <v>2018421.7</v>
      </c>
      <c r="R39" s="23">
        <f>R43</f>
        <v>400000</v>
      </c>
      <c r="S39" s="23">
        <f t="shared" si="5"/>
        <v>2418421.7000000002</v>
      </c>
      <c r="T39" s="23">
        <v>193725.1</v>
      </c>
      <c r="U39" s="23">
        <f t="shared" si="6"/>
        <v>163463</v>
      </c>
      <c r="V39" s="23">
        <f t="shared" si="7"/>
        <v>357188.1</v>
      </c>
      <c r="W39" s="23">
        <v>163397.50000000003</v>
      </c>
      <c r="X39" s="23">
        <f>X40+X42</f>
        <v>80000</v>
      </c>
      <c r="Y39" s="23">
        <f t="shared" si="8"/>
        <v>243397.50000000003</v>
      </c>
      <c r="Z39" s="23">
        <v>77689.900000000009</v>
      </c>
      <c r="AA39" s="23"/>
      <c r="AB39" s="23">
        <f t="shared" si="9"/>
        <v>77689.900000000009</v>
      </c>
      <c r="AC39" s="23">
        <v>3057.1</v>
      </c>
      <c r="AD39" s="23"/>
      <c r="AE39" s="23"/>
      <c r="AF39" s="23">
        <v>30327.600000000002</v>
      </c>
      <c r="AG39" s="23">
        <f>AG41+AG42</f>
        <v>83463</v>
      </c>
      <c r="AH39" s="23">
        <f t="shared" si="10"/>
        <v>113790.6</v>
      </c>
      <c r="AI39" s="23">
        <f t="shared" si="11"/>
        <v>7073514.9999999991</v>
      </c>
      <c r="AJ39" s="23">
        <f t="shared" si="12"/>
        <v>1724312</v>
      </c>
      <c r="AK39" s="23">
        <f t="shared" si="13"/>
        <v>8797827</v>
      </c>
    </row>
    <row r="40" spans="1:37" s="22" customFormat="1" ht="30" customHeight="1">
      <c r="A40" s="17"/>
      <c r="B40" s="24" t="s">
        <v>71</v>
      </c>
      <c r="C40" s="24" t="s">
        <v>62</v>
      </c>
      <c r="D40" s="25" t="s">
        <v>72</v>
      </c>
      <c r="E40" s="26">
        <v>78810.600000000006</v>
      </c>
      <c r="F40" s="26">
        <f t="shared" si="0"/>
        <v>27317</v>
      </c>
      <c r="G40" s="26">
        <f t="shared" si="1"/>
        <v>106127.6</v>
      </c>
      <c r="H40" s="26">
        <v>78810.600000000006</v>
      </c>
      <c r="I40" s="26">
        <f>27317+L40+O40</f>
        <v>27317</v>
      </c>
      <c r="J40" s="26">
        <f t="shared" si="2"/>
        <v>106127.6</v>
      </c>
      <c r="K40" s="26">
        <v>60040.5</v>
      </c>
      <c r="L40" s="26"/>
      <c r="M40" s="26">
        <f t="shared" si="3"/>
        <v>60040.5</v>
      </c>
      <c r="N40" s="26">
        <v>0</v>
      </c>
      <c r="O40" s="26"/>
      <c r="P40" s="26">
        <f t="shared" si="4"/>
        <v>0</v>
      </c>
      <c r="Q40" s="26">
        <v>0</v>
      </c>
      <c r="R40" s="26"/>
      <c r="S40" s="26">
        <f t="shared" si="5"/>
        <v>0</v>
      </c>
      <c r="T40" s="26">
        <v>0</v>
      </c>
      <c r="U40" s="26">
        <f t="shared" si="6"/>
        <v>30000</v>
      </c>
      <c r="V40" s="26">
        <f t="shared" si="7"/>
        <v>30000</v>
      </c>
      <c r="W40" s="26">
        <f>X40</f>
        <v>30000</v>
      </c>
      <c r="X40" s="26">
        <v>30000</v>
      </c>
      <c r="Y40" s="26">
        <f t="shared" si="8"/>
        <v>60000</v>
      </c>
      <c r="Z40" s="26">
        <v>0</v>
      </c>
      <c r="AA40" s="26"/>
      <c r="AB40" s="26">
        <f t="shared" si="9"/>
        <v>0</v>
      </c>
      <c r="AC40" s="26">
        <v>0</v>
      </c>
      <c r="AD40" s="26"/>
      <c r="AE40" s="26"/>
      <c r="AF40" s="26">
        <v>0</v>
      </c>
      <c r="AG40" s="26"/>
      <c r="AH40" s="26">
        <f t="shared" si="10"/>
        <v>0</v>
      </c>
      <c r="AI40" s="26">
        <f t="shared" si="11"/>
        <v>78810.600000000006</v>
      </c>
      <c r="AJ40" s="26">
        <f t="shared" si="12"/>
        <v>57317</v>
      </c>
      <c r="AK40" s="26">
        <f t="shared" si="13"/>
        <v>136127.6</v>
      </c>
    </row>
    <row r="41" spans="1:37" s="22" customFormat="1" ht="31.5" customHeight="1">
      <c r="A41" s="17"/>
      <c r="B41" s="24" t="s">
        <v>73</v>
      </c>
      <c r="C41" s="24" t="s">
        <v>62</v>
      </c>
      <c r="D41" s="25" t="s">
        <v>74</v>
      </c>
      <c r="E41" s="26">
        <v>6450139.5999999996</v>
      </c>
      <c r="F41" s="26">
        <f t="shared" si="0"/>
        <v>1063532</v>
      </c>
      <c r="G41" s="26">
        <f t="shared" si="1"/>
        <v>7513671.5999999996</v>
      </c>
      <c r="H41" s="26">
        <v>4553517.9000000004</v>
      </c>
      <c r="I41" s="26">
        <f>566259+L41+O41</f>
        <v>1063532</v>
      </c>
      <c r="J41" s="26">
        <f t="shared" si="2"/>
        <v>5617049.9000000004</v>
      </c>
      <c r="K41" s="26">
        <v>2486366.6</v>
      </c>
      <c r="L41" s="26">
        <v>497273</v>
      </c>
      <c r="M41" s="26">
        <f t="shared" si="3"/>
        <v>2983639.6</v>
      </c>
      <c r="N41" s="26">
        <v>113727.1</v>
      </c>
      <c r="O41" s="26"/>
      <c r="P41" s="26">
        <f t="shared" si="4"/>
        <v>113727.1</v>
      </c>
      <c r="Q41" s="26">
        <v>1896621.7</v>
      </c>
      <c r="R41" s="26"/>
      <c r="S41" s="26">
        <f t="shared" si="5"/>
        <v>1896621.7</v>
      </c>
      <c r="T41" s="26">
        <v>176490.1</v>
      </c>
      <c r="U41" s="26">
        <f t="shared" si="6"/>
        <v>53463</v>
      </c>
      <c r="V41" s="26">
        <f t="shared" si="7"/>
        <v>229953.1</v>
      </c>
      <c r="W41" s="26">
        <v>149758.70000000001</v>
      </c>
      <c r="X41" s="26"/>
      <c r="Y41" s="26">
        <f t="shared" si="8"/>
        <v>149758.70000000001</v>
      </c>
      <c r="Z41" s="26">
        <v>74081.8</v>
      </c>
      <c r="AA41" s="26"/>
      <c r="AB41" s="26">
        <f t="shared" si="9"/>
        <v>74081.8</v>
      </c>
      <c r="AC41" s="26">
        <v>1301.0999999999999</v>
      </c>
      <c r="AD41" s="26"/>
      <c r="AE41" s="26"/>
      <c r="AF41" s="26">
        <v>26731.4</v>
      </c>
      <c r="AG41" s="26">
        <v>53463</v>
      </c>
      <c r="AH41" s="26">
        <f t="shared" si="10"/>
        <v>80194.399999999994</v>
      </c>
      <c r="AI41" s="26">
        <f t="shared" si="11"/>
        <v>6626629.6999999993</v>
      </c>
      <c r="AJ41" s="26">
        <f t="shared" si="12"/>
        <v>1116995</v>
      </c>
      <c r="AK41" s="26">
        <f t="shared" si="13"/>
        <v>7743624.6999999993</v>
      </c>
    </row>
    <row r="42" spans="1:37" s="22" customFormat="1" ht="58.5" customHeight="1">
      <c r="A42" s="17"/>
      <c r="B42" s="24" t="s">
        <v>75</v>
      </c>
      <c r="C42" s="24" t="s">
        <v>36</v>
      </c>
      <c r="D42" s="25" t="s">
        <v>76</v>
      </c>
      <c r="E42" s="26">
        <v>29965</v>
      </c>
      <c r="F42" s="26">
        <f t="shared" si="0"/>
        <v>70000</v>
      </c>
      <c r="G42" s="26">
        <f t="shared" si="1"/>
        <v>99965</v>
      </c>
      <c r="H42" s="26">
        <v>29965</v>
      </c>
      <c r="I42" s="26">
        <f>70000+L42+O42</f>
        <v>70000</v>
      </c>
      <c r="J42" s="26">
        <f t="shared" si="2"/>
        <v>99965</v>
      </c>
      <c r="K42" s="26">
        <v>13078.1</v>
      </c>
      <c r="L42" s="26"/>
      <c r="M42" s="26">
        <f t="shared" si="3"/>
        <v>13078.1</v>
      </c>
      <c r="N42" s="26">
        <v>2842.4</v>
      </c>
      <c r="O42" s="26"/>
      <c r="P42" s="26">
        <f t="shared" si="4"/>
        <v>2842.4</v>
      </c>
      <c r="Q42" s="26">
        <v>0</v>
      </c>
      <c r="R42" s="26"/>
      <c r="S42" s="26">
        <f t="shared" si="5"/>
        <v>0</v>
      </c>
      <c r="T42" s="26">
        <v>10673.8</v>
      </c>
      <c r="U42" s="26">
        <f t="shared" si="6"/>
        <v>80000</v>
      </c>
      <c r="V42" s="26">
        <f t="shared" si="7"/>
        <v>90673.8</v>
      </c>
      <c r="W42" s="26">
        <v>7417.6</v>
      </c>
      <c r="X42" s="26">
        <v>50000</v>
      </c>
      <c r="Y42" s="26">
        <f t="shared" si="8"/>
        <v>57417.599999999999</v>
      </c>
      <c r="Z42" s="26">
        <v>980.1</v>
      </c>
      <c r="AA42" s="26"/>
      <c r="AB42" s="26">
        <f t="shared" si="9"/>
        <v>980.1</v>
      </c>
      <c r="AC42" s="26">
        <v>1500</v>
      </c>
      <c r="AD42" s="26"/>
      <c r="AE42" s="26"/>
      <c r="AF42" s="26">
        <v>3256.2</v>
      </c>
      <c r="AG42" s="26">
        <v>30000</v>
      </c>
      <c r="AH42" s="26">
        <f t="shared" si="10"/>
        <v>33256.199999999997</v>
      </c>
      <c r="AI42" s="26">
        <f t="shared" si="11"/>
        <v>40638.800000000003</v>
      </c>
      <c r="AJ42" s="26">
        <f t="shared" si="12"/>
        <v>150000</v>
      </c>
      <c r="AK42" s="26">
        <f t="shared" si="13"/>
        <v>190638.8</v>
      </c>
    </row>
    <row r="43" spans="1:37" s="22" customFormat="1" ht="38.25">
      <c r="A43" s="17"/>
      <c r="B43" s="24" t="s">
        <v>77</v>
      </c>
      <c r="C43" s="24" t="s">
        <v>68</v>
      </c>
      <c r="D43" s="25" t="s">
        <v>78</v>
      </c>
      <c r="E43" s="26">
        <v>121800</v>
      </c>
      <c r="F43" s="26">
        <f t="shared" si="0"/>
        <v>400000</v>
      </c>
      <c r="G43" s="26">
        <f t="shared" si="1"/>
        <v>521800</v>
      </c>
      <c r="H43" s="26">
        <v>0</v>
      </c>
      <c r="I43" s="26"/>
      <c r="J43" s="26">
        <f t="shared" si="2"/>
        <v>0</v>
      </c>
      <c r="K43" s="26">
        <v>0</v>
      </c>
      <c r="L43" s="26"/>
      <c r="M43" s="26">
        <f t="shared" si="3"/>
        <v>0</v>
      </c>
      <c r="N43" s="26">
        <v>0</v>
      </c>
      <c r="O43" s="26"/>
      <c r="P43" s="26">
        <f t="shared" si="4"/>
        <v>0</v>
      </c>
      <c r="Q43" s="26">
        <v>121800</v>
      </c>
      <c r="R43" s="26">
        <v>400000</v>
      </c>
      <c r="S43" s="26">
        <f t="shared" si="5"/>
        <v>521800</v>
      </c>
      <c r="T43" s="26">
        <v>0</v>
      </c>
      <c r="U43" s="26">
        <f t="shared" si="6"/>
        <v>0</v>
      </c>
      <c r="V43" s="26">
        <f t="shared" si="7"/>
        <v>0</v>
      </c>
      <c r="W43" s="26">
        <v>0</v>
      </c>
      <c r="X43" s="26"/>
      <c r="Y43" s="26">
        <f t="shared" si="8"/>
        <v>0</v>
      </c>
      <c r="Z43" s="26">
        <v>0</v>
      </c>
      <c r="AA43" s="26"/>
      <c r="AB43" s="26">
        <f t="shared" si="9"/>
        <v>0</v>
      </c>
      <c r="AC43" s="26">
        <v>0</v>
      </c>
      <c r="AD43" s="26"/>
      <c r="AE43" s="26"/>
      <c r="AF43" s="26">
        <v>0</v>
      </c>
      <c r="AG43" s="26"/>
      <c r="AH43" s="26">
        <f t="shared" si="10"/>
        <v>0</v>
      </c>
      <c r="AI43" s="26">
        <f t="shared" si="11"/>
        <v>121800</v>
      </c>
      <c r="AJ43" s="26">
        <f t="shared" si="12"/>
        <v>400000</v>
      </c>
      <c r="AK43" s="26">
        <f t="shared" si="13"/>
        <v>521800</v>
      </c>
    </row>
    <row r="44" spans="1:37" s="22" customFormat="1" ht="45" customHeight="1">
      <c r="A44" s="17"/>
      <c r="B44" s="18" t="s">
        <v>79</v>
      </c>
      <c r="C44" s="19"/>
      <c r="D44" s="20" t="s">
        <v>80</v>
      </c>
      <c r="E44" s="21">
        <v>24977.7</v>
      </c>
      <c r="F44" s="21">
        <f t="shared" si="0"/>
        <v>300000</v>
      </c>
      <c r="G44" s="21">
        <f t="shared" si="1"/>
        <v>324977.7</v>
      </c>
      <c r="H44" s="21">
        <v>24886.7</v>
      </c>
      <c r="I44" s="21"/>
      <c r="J44" s="21">
        <f t="shared" si="2"/>
        <v>24886.7</v>
      </c>
      <c r="K44" s="21">
        <v>13022.7</v>
      </c>
      <c r="L44" s="21"/>
      <c r="M44" s="21">
        <f t="shared" si="3"/>
        <v>13022.7</v>
      </c>
      <c r="N44" s="21">
        <v>2859.7</v>
      </c>
      <c r="O44" s="21"/>
      <c r="P44" s="21">
        <f t="shared" si="4"/>
        <v>2859.7</v>
      </c>
      <c r="Q44" s="21">
        <v>91</v>
      </c>
      <c r="R44" s="21">
        <f>R45</f>
        <v>300000</v>
      </c>
      <c r="S44" s="21">
        <f t="shared" si="5"/>
        <v>300091</v>
      </c>
      <c r="T44" s="21">
        <v>0</v>
      </c>
      <c r="U44" s="21">
        <f t="shared" si="6"/>
        <v>0</v>
      </c>
      <c r="V44" s="21">
        <f t="shared" si="7"/>
        <v>0</v>
      </c>
      <c r="W44" s="21">
        <v>0</v>
      </c>
      <c r="X44" s="21"/>
      <c r="Y44" s="21">
        <f t="shared" si="8"/>
        <v>0</v>
      </c>
      <c r="Z44" s="21">
        <v>0</v>
      </c>
      <c r="AA44" s="21"/>
      <c r="AB44" s="21">
        <f t="shared" si="9"/>
        <v>0</v>
      </c>
      <c r="AC44" s="21">
        <v>0</v>
      </c>
      <c r="AD44" s="21"/>
      <c r="AE44" s="21"/>
      <c r="AF44" s="21">
        <v>0</v>
      </c>
      <c r="AG44" s="21"/>
      <c r="AH44" s="21">
        <f t="shared" si="10"/>
        <v>0</v>
      </c>
      <c r="AI44" s="21">
        <f t="shared" si="11"/>
        <v>24977.7</v>
      </c>
      <c r="AJ44" s="21">
        <f t="shared" si="12"/>
        <v>300000</v>
      </c>
      <c r="AK44" s="21">
        <f t="shared" si="13"/>
        <v>324977.7</v>
      </c>
    </row>
    <row r="45" spans="1:37" s="22" customFormat="1" ht="44.25" customHeight="1">
      <c r="A45" s="17"/>
      <c r="B45" s="19"/>
      <c r="C45" s="19"/>
      <c r="D45" s="1" t="s">
        <v>80</v>
      </c>
      <c r="E45" s="23">
        <v>24977.7</v>
      </c>
      <c r="F45" s="23">
        <f t="shared" si="0"/>
        <v>300000</v>
      </c>
      <c r="G45" s="23">
        <f t="shared" si="1"/>
        <v>324977.7</v>
      </c>
      <c r="H45" s="23">
        <v>24886.7</v>
      </c>
      <c r="I45" s="23"/>
      <c r="J45" s="23">
        <f t="shared" si="2"/>
        <v>24886.7</v>
      </c>
      <c r="K45" s="23">
        <v>13022.7</v>
      </c>
      <c r="L45" s="23"/>
      <c r="M45" s="23">
        <f t="shared" si="3"/>
        <v>13022.7</v>
      </c>
      <c r="N45" s="23">
        <v>2859.7</v>
      </c>
      <c r="O45" s="23"/>
      <c r="P45" s="23">
        <f t="shared" si="4"/>
        <v>2859.7</v>
      </c>
      <c r="Q45" s="23">
        <v>91</v>
      </c>
      <c r="R45" s="23">
        <f>R46</f>
        <v>300000</v>
      </c>
      <c r="S45" s="23">
        <f t="shared" si="5"/>
        <v>300091</v>
      </c>
      <c r="T45" s="23">
        <v>0</v>
      </c>
      <c r="U45" s="23">
        <f t="shared" si="6"/>
        <v>0</v>
      </c>
      <c r="V45" s="23">
        <f t="shared" si="7"/>
        <v>0</v>
      </c>
      <c r="W45" s="23">
        <v>0</v>
      </c>
      <c r="X45" s="23"/>
      <c r="Y45" s="23">
        <f t="shared" si="8"/>
        <v>0</v>
      </c>
      <c r="Z45" s="23">
        <v>0</v>
      </c>
      <c r="AA45" s="23"/>
      <c r="AB45" s="23">
        <f t="shared" si="9"/>
        <v>0</v>
      </c>
      <c r="AC45" s="23">
        <v>0</v>
      </c>
      <c r="AD45" s="23"/>
      <c r="AE45" s="23"/>
      <c r="AF45" s="23">
        <v>0</v>
      </c>
      <c r="AG45" s="23"/>
      <c r="AH45" s="23">
        <f t="shared" si="10"/>
        <v>0</v>
      </c>
      <c r="AI45" s="23">
        <f t="shared" si="11"/>
        <v>24977.7</v>
      </c>
      <c r="AJ45" s="23">
        <f t="shared" si="12"/>
        <v>300000</v>
      </c>
      <c r="AK45" s="23">
        <f t="shared" si="13"/>
        <v>324977.7</v>
      </c>
    </row>
    <row r="46" spans="1:37" s="22" customFormat="1" ht="45" customHeight="1">
      <c r="A46" s="17"/>
      <c r="B46" s="24"/>
      <c r="C46" s="24"/>
      <c r="D46" s="25" t="s">
        <v>133</v>
      </c>
      <c r="E46" s="26"/>
      <c r="F46" s="26">
        <f t="shared" si="0"/>
        <v>300000</v>
      </c>
      <c r="G46" s="26">
        <f t="shared" si="1"/>
        <v>300000</v>
      </c>
      <c r="H46" s="26"/>
      <c r="I46" s="26"/>
      <c r="J46" s="26">
        <f t="shared" si="2"/>
        <v>0</v>
      </c>
      <c r="K46" s="26"/>
      <c r="L46" s="26"/>
      <c r="M46" s="26">
        <f t="shared" si="3"/>
        <v>0</v>
      </c>
      <c r="N46" s="26"/>
      <c r="O46" s="26"/>
      <c r="P46" s="26">
        <f t="shared" si="4"/>
        <v>0</v>
      </c>
      <c r="Q46" s="26">
        <f>R46</f>
        <v>300000</v>
      </c>
      <c r="R46" s="26">
        <v>300000</v>
      </c>
      <c r="S46" s="26">
        <f t="shared" si="5"/>
        <v>600000</v>
      </c>
      <c r="T46" s="26"/>
      <c r="U46" s="26">
        <f t="shared" si="6"/>
        <v>0</v>
      </c>
      <c r="V46" s="26">
        <f t="shared" si="7"/>
        <v>0</v>
      </c>
      <c r="W46" s="26"/>
      <c r="X46" s="26"/>
      <c r="Y46" s="26">
        <f t="shared" si="8"/>
        <v>0</v>
      </c>
      <c r="Z46" s="26"/>
      <c r="AA46" s="26"/>
      <c r="AB46" s="26">
        <f t="shared" si="9"/>
        <v>0</v>
      </c>
      <c r="AC46" s="26"/>
      <c r="AD46" s="26"/>
      <c r="AE46" s="26"/>
      <c r="AF46" s="26"/>
      <c r="AG46" s="26"/>
      <c r="AH46" s="26">
        <f t="shared" si="10"/>
        <v>0</v>
      </c>
      <c r="AI46" s="26"/>
      <c r="AJ46" s="26">
        <f t="shared" si="12"/>
        <v>300000</v>
      </c>
      <c r="AK46" s="26">
        <f t="shared" si="13"/>
        <v>300000</v>
      </c>
    </row>
    <row r="47" spans="1:37" s="22" customFormat="1" ht="27">
      <c r="A47" s="17"/>
      <c r="B47" s="19" t="s">
        <v>81</v>
      </c>
      <c r="C47" s="19"/>
      <c r="D47" s="1" t="s">
        <v>82</v>
      </c>
      <c r="E47" s="23">
        <v>74196.099999999991</v>
      </c>
      <c r="F47" s="23">
        <f t="shared" si="0"/>
        <v>176679</v>
      </c>
      <c r="G47" s="23">
        <f t="shared" si="1"/>
        <v>250875.09999999998</v>
      </c>
      <c r="H47" s="23">
        <v>74196.099999999991</v>
      </c>
      <c r="I47" s="23">
        <f>I48</f>
        <v>176679</v>
      </c>
      <c r="J47" s="23">
        <f t="shared" si="2"/>
        <v>250875.09999999998</v>
      </c>
      <c r="K47" s="23">
        <v>2731.8</v>
      </c>
      <c r="L47" s="23"/>
      <c r="M47" s="23">
        <f t="shared" si="3"/>
        <v>2731.8</v>
      </c>
      <c r="N47" s="23">
        <v>97.2</v>
      </c>
      <c r="O47" s="23"/>
      <c r="P47" s="23">
        <f t="shared" si="4"/>
        <v>97.2</v>
      </c>
      <c r="Q47" s="23">
        <v>0</v>
      </c>
      <c r="R47" s="23"/>
      <c r="S47" s="23">
        <f t="shared" si="5"/>
        <v>0</v>
      </c>
      <c r="T47" s="23">
        <v>1500</v>
      </c>
      <c r="U47" s="23">
        <f t="shared" si="6"/>
        <v>55000</v>
      </c>
      <c r="V47" s="23">
        <f t="shared" si="7"/>
        <v>56500</v>
      </c>
      <c r="W47" s="23">
        <v>1450</v>
      </c>
      <c r="X47" s="23">
        <f>X48</f>
        <v>5000</v>
      </c>
      <c r="Y47" s="23">
        <f t="shared" si="8"/>
        <v>6450</v>
      </c>
      <c r="Z47" s="23">
        <v>0</v>
      </c>
      <c r="AA47" s="23"/>
      <c r="AB47" s="23">
        <f t="shared" si="9"/>
        <v>0</v>
      </c>
      <c r="AC47" s="23">
        <v>0</v>
      </c>
      <c r="AD47" s="23"/>
      <c r="AE47" s="23"/>
      <c r="AF47" s="23">
        <v>50</v>
      </c>
      <c r="AG47" s="23">
        <f>AG48</f>
        <v>50000</v>
      </c>
      <c r="AH47" s="23">
        <f t="shared" si="10"/>
        <v>50050</v>
      </c>
      <c r="AI47" s="23">
        <f t="shared" ref="AI47:AI77" si="14">T47+E47</f>
        <v>75696.099999999991</v>
      </c>
      <c r="AJ47" s="23">
        <f t="shared" si="12"/>
        <v>231679</v>
      </c>
      <c r="AK47" s="23">
        <f t="shared" si="13"/>
        <v>307375.09999999998</v>
      </c>
    </row>
    <row r="48" spans="1:37" s="22" customFormat="1" ht="69" customHeight="1">
      <c r="A48" s="17"/>
      <c r="B48" s="24" t="s">
        <v>84</v>
      </c>
      <c r="C48" s="24" t="s">
        <v>83</v>
      </c>
      <c r="D48" s="25" t="s">
        <v>85</v>
      </c>
      <c r="E48" s="26">
        <v>66820.899999999994</v>
      </c>
      <c r="F48" s="26">
        <f t="shared" si="0"/>
        <v>176679</v>
      </c>
      <c r="G48" s="26">
        <f t="shared" si="1"/>
        <v>243499.9</v>
      </c>
      <c r="H48" s="26">
        <v>66820.899999999994</v>
      </c>
      <c r="I48" s="26">
        <f>176679+L48+O48</f>
        <v>176679</v>
      </c>
      <c r="J48" s="26">
        <f t="shared" si="2"/>
        <v>243499.9</v>
      </c>
      <c r="K48" s="26">
        <v>0</v>
      </c>
      <c r="L48" s="26"/>
      <c r="M48" s="26">
        <f t="shared" si="3"/>
        <v>0</v>
      </c>
      <c r="N48" s="26">
        <v>0</v>
      </c>
      <c r="O48" s="26"/>
      <c r="P48" s="26">
        <f t="shared" si="4"/>
        <v>0</v>
      </c>
      <c r="Q48" s="26">
        <v>0</v>
      </c>
      <c r="R48" s="26"/>
      <c r="S48" s="26">
        <f t="shared" si="5"/>
        <v>0</v>
      </c>
      <c r="T48" s="26">
        <v>1500</v>
      </c>
      <c r="U48" s="26">
        <f t="shared" si="6"/>
        <v>55000</v>
      </c>
      <c r="V48" s="26">
        <f t="shared" si="7"/>
        <v>56500</v>
      </c>
      <c r="W48" s="26">
        <v>1450</v>
      </c>
      <c r="X48" s="26">
        <v>5000</v>
      </c>
      <c r="Y48" s="26">
        <f t="shared" si="8"/>
        <v>6450</v>
      </c>
      <c r="Z48" s="26">
        <v>0</v>
      </c>
      <c r="AA48" s="26"/>
      <c r="AB48" s="26">
        <f t="shared" si="9"/>
        <v>0</v>
      </c>
      <c r="AC48" s="26">
        <v>0</v>
      </c>
      <c r="AD48" s="26"/>
      <c r="AE48" s="26"/>
      <c r="AF48" s="26">
        <v>50</v>
      </c>
      <c r="AG48" s="26">
        <v>50000</v>
      </c>
      <c r="AH48" s="26">
        <f t="shared" si="10"/>
        <v>50050</v>
      </c>
      <c r="AI48" s="26">
        <f t="shared" si="14"/>
        <v>68320.899999999994</v>
      </c>
      <c r="AJ48" s="26">
        <f t="shared" si="12"/>
        <v>231679</v>
      </c>
      <c r="AK48" s="26">
        <f t="shared" si="13"/>
        <v>299999.90000000002</v>
      </c>
    </row>
    <row r="49" spans="1:37" s="22" customFormat="1" ht="13.5">
      <c r="A49" s="17"/>
      <c r="B49" s="18" t="s">
        <v>86</v>
      </c>
      <c r="C49" s="19"/>
      <c r="D49" s="20" t="s">
        <v>87</v>
      </c>
      <c r="E49" s="21">
        <v>39411488.399999999</v>
      </c>
      <c r="F49" s="21">
        <f t="shared" si="0"/>
        <v>1066890</v>
      </c>
      <c r="G49" s="21">
        <f t="shared" si="1"/>
        <v>40478378.399999999</v>
      </c>
      <c r="H49" s="21">
        <v>28358613</v>
      </c>
      <c r="I49" s="21">
        <f>I51+I52</f>
        <v>456890</v>
      </c>
      <c r="J49" s="21">
        <f t="shared" si="2"/>
        <v>28815503</v>
      </c>
      <c r="K49" s="21">
        <v>14393485.6</v>
      </c>
      <c r="L49" s="21"/>
      <c r="M49" s="21">
        <f t="shared" si="3"/>
        <v>14393485.6</v>
      </c>
      <c r="N49" s="21">
        <v>1471865.1</v>
      </c>
      <c r="O49" s="21"/>
      <c r="P49" s="21">
        <f t="shared" si="4"/>
        <v>1471865.1</v>
      </c>
      <c r="Q49" s="21">
        <v>11052875.4</v>
      </c>
      <c r="R49" s="21">
        <f>R50</f>
        <v>610000</v>
      </c>
      <c r="S49" s="21">
        <f t="shared" si="5"/>
        <v>11662875.4</v>
      </c>
      <c r="T49" s="21">
        <v>819552.89999999991</v>
      </c>
      <c r="U49" s="21">
        <f t="shared" si="6"/>
        <v>500000</v>
      </c>
      <c r="V49" s="21">
        <f t="shared" si="7"/>
        <v>1319552.8999999999</v>
      </c>
      <c r="W49" s="21">
        <v>534830.80000000005</v>
      </c>
      <c r="X49" s="21">
        <f>X51</f>
        <v>200000</v>
      </c>
      <c r="Y49" s="21">
        <f t="shared" si="8"/>
        <v>734830.8</v>
      </c>
      <c r="Z49" s="21">
        <v>125721.5</v>
      </c>
      <c r="AA49" s="21"/>
      <c r="AB49" s="21">
        <f t="shared" si="9"/>
        <v>125721.5</v>
      </c>
      <c r="AC49" s="21">
        <v>55127.9</v>
      </c>
      <c r="AD49" s="21"/>
      <c r="AE49" s="21"/>
      <c r="AF49" s="21">
        <v>284722.10000000003</v>
      </c>
      <c r="AG49" s="21">
        <f>AG50</f>
        <v>300000</v>
      </c>
      <c r="AH49" s="21">
        <f t="shared" si="10"/>
        <v>584722.10000000009</v>
      </c>
      <c r="AI49" s="21">
        <f t="shared" si="14"/>
        <v>40231041.299999997</v>
      </c>
      <c r="AJ49" s="21">
        <f t="shared" si="12"/>
        <v>1566890</v>
      </c>
      <c r="AK49" s="21">
        <f t="shared" si="13"/>
        <v>41797931.299999997</v>
      </c>
    </row>
    <row r="50" spans="1:37" s="22" customFormat="1" ht="27">
      <c r="A50" s="17"/>
      <c r="B50" s="19" t="s">
        <v>88</v>
      </c>
      <c r="C50" s="19"/>
      <c r="D50" s="1" t="s">
        <v>89</v>
      </c>
      <c r="E50" s="33">
        <v>39411488.399999999</v>
      </c>
      <c r="F50" s="33">
        <f t="shared" si="0"/>
        <v>1066890</v>
      </c>
      <c r="G50" s="33">
        <f t="shared" si="1"/>
        <v>40478378.399999999</v>
      </c>
      <c r="H50" s="33">
        <v>28358613</v>
      </c>
      <c r="I50" s="33">
        <f>I51+I52</f>
        <v>456890</v>
      </c>
      <c r="J50" s="33">
        <f t="shared" si="2"/>
        <v>28815503</v>
      </c>
      <c r="K50" s="33">
        <v>14393485.6</v>
      </c>
      <c r="L50" s="33"/>
      <c r="M50" s="33">
        <f t="shared" si="3"/>
        <v>14393485.6</v>
      </c>
      <c r="N50" s="33">
        <v>1471865.1</v>
      </c>
      <c r="O50" s="33"/>
      <c r="P50" s="33">
        <f t="shared" si="4"/>
        <v>1471865.1</v>
      </c>
      <c r="Q50" s="33">
        <v>11052875.4</v>
      </c>
      <c r="R50" s="33">
        <f>R51+R52+R53</f>
        <v>610000</v>
      </c>
      <c r="S50" s="33">
        <f t="shared" si="5"/>
        <v>11662875.4</v>
      </c>
      <c r="T50" s="33">
        <v>819552.89999999991</v>
      </c>
      <c r="U50" s="33">
        <f t="shared" si="6"/>
        <v>500000</v>
      </c>
      <c r="V50" s="33">
        <f t="shared" si="7"/>
        <v>1319552.8999999999</v>
      </c>
      <c r="W50" s="33">
        <v>534830.80000000005</v>
      </c>
      <c r="X50" s="33">
        <f>X51</f>
        <v>200000</v>
      </c>
      <c r="Y50" s="33">
        <f t="shared" si="8"/>
        <v>734830.8</v>
      </c>
      <c r="Z50" s="33">
        <v>125721.5</v>
      </c>
      <c r="AA50" s="33"/>
      <c r="AB50" s="33">
        <f t="shared" si="9"/>
        <v>125721.5</v>
      </c>
      <c r="AC50" s="33">
        <v>55127.9</v>
      </c>
      <c r="AD50" s="33"/>
      <c r="AE50" s="33"/>
      <c r="AF50" s="33">
        <v>284722.10000000003</v>
      </c>
      <c r="AG50" s="33">
        <f>AG51</f>
        <v>300000</v>
      </c>
      <c r="AH50" s="33">
        <f t="shared" si="10"/>
        <v>584722.10000000009</v>
      </c>
      <c r="AI50" s="33">
        <f t="shared" si="14"/>
        <v>40231041.299999997</v>
      </c>
      <c r="AJ50" s="33">
        <f t="shared" si="12"/>
        <v>1566890</v>
      </c>
      <c r="AK50" s="33">
        <f t="shared" si="13"/>
        <v>41797931.299999997</v>
      </c>
    </row>
    <row r="51" spans="1:37" s="22" customFormat="1" ht="30" customHeight="1">
      <c r="A51" s="17"/>
      <c r="B51" s="24" t="s">
        <v>91</v>
      </c>
      <c r="C51" s="24" t="s">
        <v>90</v>
      </c>
      <c r="D51" s="25" t="s">
        <v>92</v>
      </c>
      <c r="E51" s="26">
        <v>30655066.5</v>
      </c>
      <c r="F51" s="26">
        <f t="shared" si="0"/>
        <v>616890</v>
      </c>
      <c r="G51" s="26">
        <f t="shared" si="1"/>
        <v>31271956.5</v>
      </c>
      <c r="H51" s="26">
        <v>25901572.800000001</v>
      </c>
      <c r="I51" s="26">
        <f>416890+L51+O51</f>
        <v>416890</v>
      </c>
      <c r="J51" s="26">
        <f t="shared" si="2"/>
        <v>26318462.800000001</v>
      </c>
      <c r="K51" s="26">
        <v>12725587.5</v>
      </c>
      <c r="L51" s="26"/>
      <c r="M51" s="26">
        <f t="shared" si="3"/>
        <v>12725587.5</v>
      </c>
      <c r="N51" s="26">
        <v>1456648.5</v>
      </c>
      <c r="O51" s="26"/>
      <c r="P51" s="26">
        <f t="shared" si="4"/>
        <v>1456648.5</v>
      </c>
      <c r="Q51" s="26">
        <v>4753493.7</v>
      </c>
      <c r="R51" s="26">
        <v>200000</v>
      </c>
      <c r="S51" s="26">
        <f t="shared" si="5"/>
        <v>4953493.7</v>
      </c>
      <c r="T51" s="26">
        <v>310990.59999999998</v>
      </c>
      <c r="U51" s="26">
        <f t="shared" si="6"/>
        <v>500000</v>
      </c>
      <c r="V51" s="26">
        <f t="shared" si="7"/>
        <v>810990.6</v>
      </c>
      <c r="W51" s="26">
        <v>264183.5</v>
      </c>
      <c r="X51" s="26">
        <v>200000</v>
      </c>
      <c r="Y51" s="26">
        <f t="shared" si="8"/>
        <v>464183.5</v>
      </c>
      <c r="Z51" s="26">
        <v>41335.800000000003</v>
      </c>
      <c r="AA51" s="26"/>
      <c r="AB51" s="26">
        <f t="shared" si="9"/>
        <v>41335.800000000003</v>
      </c>
      <c r="AC51" s="26">
        <v>47800</v>
      </c>
      <c r="AD51" s="26"/>
      <c r="AE51" s="26"/>
      <c r="AF51" s="26">
        <v>46807.1</v>
      </c>
      <c r="AG51" s="26">
        <v>300000</v>
      </c>
      <c r="AH51" s="26">
        <f t="shared" si="10"/>
        <v>346807.1</v>
      </c>
      <c r="AI51" s="26">
        <f t="shared" si="14"/>
        <v>30966057.100000001</v>
      </c>
      <c r="AJ51" s="26">
        <f t="shared" si="12"/>
        <v>1116890</v>
      </c>
      <c r="AK51" s="26">
        <f t="shared" si="13"/>
        <v>32082947.100000001</v>
      </c>
    </row>
    <row r="52" spans="1:37" s="22" customFormat="1" ht="68.45" customHeight="1">
      <c r="A52" s="17"/>
      <c r="B52" s="24" t="s">
        <v>93</v>
      </c>
      <c r="C52" s="24" t="s">
        <v>94</v>
      </c>
      <c r="D52" s="25" t="s">
        <v>95</v>
      </c>
      <c r="E52" s="26">
        <v>905556.5</v>
      </c>
      <c r="F52" s="26">
        <f t="shared" si="0"/>
        <v>50000</v>
      </c>
      <c r="G52" s="26">
        <f t="shared" si="1"/>
        <v>955556.5</v>
      </c>
      <c r="H52" s="26">
        <v>897210.8</v>
      </c>
      <c r="I52" s="26">
        <f>40000+L52+O52</f>
        <v>40000</v>
      </c>
      <c r="J52" s="26">
        <f t="shared" si="2"/>
        <v>937210.8</v>
      </c>
      <c r="K52" s="26">
        <v>574437.30000000005</v>
      </c>
      <c r="L52" s="26"/>
      <c r="M52" s="26">
        <f t="shared" si="3"/>
        <v>574437.30000000005</v>
      </c>
      <c r="N52" s="26">
        <v>10448.799999999999</v>
      </c>
      <c r="O52" s="26"/>
      <c r="P52" s="26">
        <f t="shared" si="4"/>
        <v>10448.799999999999</v>
      </c>
      <c r="Q52" s="26">
        <v>8345.7000000000007</v>
      </c>
      <c r="R52" s="26">
        <v>10000</v>
      </c>
      <c r="S52" s="26">
        <f t="shared" si="5"/>
        <v>18345.7</v>
      </c>
      <c r="T52" s="26">
        <v>187344.4</v>
      </c>
      <c r="U52" s="26">
        <f t="shared" si="6"/>
        <v>0</v>
      </c>
      <c r="V52" s="26">
        <f t="shared" si="7"/>
        <v>187344.4</v>
      </c>
      <c r="W52" s="26">
        <v>152685.9</v>
      </c>
      <c r="X52" s="26"/>
      <c r="Y52" s="26">
        <f t="shared" si="8"/>
        <v>152685.9</v>
      </c>
      <c r="Z52" s="26">
        <v>39095.800000000003</v>
      </c>
      <c r="AA52" s="26"/>
      <c r="AB52" s="26">
        <f t="shared" si="9"/>
        <v>39095.800000000003</v>
      </c>
      <c r="AC52" s="26">
        <v>7327.9</v>
      </c>
      <c r="AD52" s="26"/>
      <c r="AE52" s="26"/>
      <c r="AF52" s="26">
        <v>34658.5</v>
      </c>
      <c r="AG52" s="26"/>
      <c r="AH52" s="26">
        <f t="shared" si="10"/>
        <v>34658.5</v>
      </c>
      <c r="AI52" s="26">
        <f t="shared" si="14"/>
        <v>1092900.8999999999</v>
      </c>
      <c r="AJ52" s="26">
        <f t="shared" si="12"/>
        <v>50000</v>
      </c>
      <c r="AK52" s="26">
        <f t="shared" si="13"/>
        <v>1142900.8999999999</v>
      </c>
    </row>
    <row r="53" spans="1:37" s="22" customFormat="1" ht="41.45" customHeight="1">
      <c r="A53" s="17"/>
      <c r="B53" s="24" t="s">
        <v>96</v>
      </c>
      <c r="C53" s="24" t="s">
        <v>68</v>
      </c>
      <c r="D53" s="25" t="s">
        <v>97</v>
      </c>
      <c r="E53" s="26">
        <v>1000000</v>
      </c>
      <c r="F53" s="26">
        <f t="shared" si="0"/>
        <v>400000</v>
      </c>
      <c r="G53" s="26">
        <f t="shared" si="1"/>
        <v>1400000</v>
      </c>
      <c r="H53" s="26">
        <v>0</v>
      </c>
      <c r="I53" s="26"/>
      <c r="J53" s="26">
        <f t="shared" si="2"/>
        <v>0</v>
      </c>
      <c r="K53" s="26">
        <v>0</v>
      </c>
      <c r="L53" s="26"/>
      <c r="M53" s="26">
        <f t="shared" si="3"/>
        <v>0</v>
      </c>
      <c r="N53" s="26">
        <v>0</v>
      </c>
      <c r="O53" s="26"/>
      <c r="P53" s="26">
        <f t="shared" si="4"/>
        <v>0</v>
      </c>
      <c r="Q53" s="26">
        <v>1000000</v>
      </c>
      <c r="R53" s="26">
        <v>400000</v>
      </c>
      <c r="S53" s="26">
        <f t="shared" si="5"/>
        <v>1400000</v>
      </c>
      <c r="T53" s="26">
        <v>140517.70000000001</v>
      </c>
      <c r="U53" s="26">
        <f t="shared" si="6"/>
        <v>0</v>
      </c>
      <c r="V53" s="26">
        <f t="shared" si="7"/>
        <v>140517.70000000001</v>
      </c>
      <c r="W53" s="26">
        <v>0</v>
      </c>
      <c r="X53" s="26"/>
      <c r="Y53" s="26">
        <f t="shared" si="8"/>
        <v>0</v>
      </c>
      <c r="Z53" s="26">
        <v>0</v>
      </c>
      <c r="AA53" s="26"/>
      <c r="AB53" s="26">
        <f t="shared" si="9"/>
        <v>0</v>
      </c>
      <c r="AC53" s="26">
        <v>0</v>
      </c>
      <c r="AD53" s="26"/>
      <c r="AE53" s="26"/>
      <c r="AF53" s="26">
        <v>140517.70000000001</v>
      </c>
      <c r="AG53" s="26"/>
      <c r="AH53" s="26">
        <f t="shared" si="10"/>
        <v>140517.70000000001</v>
      </c>
      <c r="AI53" s="26">
        <f t="shared" si="14"/>
        <v>1140517.7</v>
      </c>
      <c r="AJ53" s="26">
        <f t="shared" si="12"/>
        <v>400000</v>
      </c>
      <c r="AK53" s="26">
        <f t="shared" si="13"/>
        <v>1540517.7</v>
      </c>
    </row>
    <row r="54" spans="1:37" s="22" customFormat="1" ht="30.75" customHeight="1">
      <c r="A54" s="17"/>
      <c r="B54" s="20" t="s">
        <v>157</v>
      </c>
      <c r="C54" s="20"/>
      <c r="D54" s="20" t="s">
        <v>158</v>
      </c>
      <c r="E54" s="21">
        <v>16242694.999999998</v>
      </c>
      <c r="F54" s="21">
        <f>F55</f>
        <v>650000</v>
      </c>
      <c r="G54" s="21">
        <f t="shared" si="1"/>
        <v>16892695</v>
      </c>
      <c r="H54" s="21">
        <v>15745783.299999997</v>
      </c>
      <c r="I54" s="21">
        <f>I55</f>
        <v>650000</v>
      </c>
      <c r="J54" s="21">
        <f t="shared" si="2"/>
        <v>16395783.299999997</v>
      </c>
      <c r="K54" s="21">
        <v>265946.00000000006</v>
      </c>
      <c r="L54" s="21"/>
      <c r="M54" s="21"/>
      <c r="N54" s="21">
        <v>27287.200000000001</v>
      </c>
      <c r="O54" s="21"/>
      <c r="P54" s="21"/>
      <c r="Q54" s="21">
        <v>496911.7</v>
      </c>
      <c r="R54" s="21"/>
      <c r="S54" s="21"/>
      <c r="T54" s="21">
        <v>8619591.5999999996</v>
      </c>
      <c r="U54" s="21"/>
      <c r="V54" s="21"/>
      <c r="W54" s="21">
        <v>7719425.5999999996</v>
      </c>
      <c r="X54" s="21"/>
      <c r="Y54" s="21"/>
      <c r="Z54" s="21">
        <v>15986.6</v>
      </c>
      <c r="AA54" s="21"/>
      <c r="AB54" s="21"/>
      <c r="AC54" s="21">
        <v>5767.3</v>
      </c>
      <c r="AD54" s="21"/>
      <c r="AE54" s="21"/>
      <c r="AF54" s="21">
        <v>900166</v>
      </c>
      <c r="AG54" s="21"/>
      <c r="AH54" s="21"/>
      <c r="AI54" s="21">
        <v>24862286.599999998</v>
      </c>
      <c r="AJ54" s="21">
        <f t="shared" si="12"/>
        <v>650000</v>
      </c>
      <c r="AK54" s="21">
        <f t="shared" si="13"/>
        <v>25512286.599999998</v>
      </c>
    </row>
    <row r="55" spans="1:37" s="22" customFormat="1" ht="29.25" customHeight="1">
      <c r="A55" s="17"/>
      <c r="B55" s="1" t="s">
        <v>159</v>
      </c>
      <c r="C55" s="1"/>
      <c r="D55" s="1" t="s">
        <v>160</v>
      </c>
      <c r="E55" s="33">
        <v>16239131.899999999</v>
      </c>
      <c r="F55" s="33">
        <f>F56+F57+F58</f>
        <v>650000</v>
      </c>
      <c r="G55" s="33">
        <f t="shared" si="1"/>
        <v>16889131.899999999</v>
      </c>
      <c r="H55" s="33">
        <v>15742220.199999997</v>
      </c>
      <c r="I55" s="33">
        <f>I56+I57+I58</f>
        <v>650000</v>
      </c>
      <c r="J55" s="33">
        <f t="shared" si="2"/>
        <v>16392220.199999997</v>
      </c>
      <c r="K55" s="33">
        <v>263564.10000000003</v>
      </c>
      <c r="L55" s="33"/>
      <c r="M55" s="33"/>
      <c r="N55" s="33">
        <v>27098.2</v>
      </c>
      <c r="O55" s="33"/>
      <c r="P55" s="33"/>
      <c r="Q55" s="33">
        <v>496911.7</v>
      </c>
      <c r="R55" s="33"/>
      <c r="S55" s="33"/>
      <c r="T55" s="33">
        <v>8619591.5999999996</v>
      </c>
      <c r="U55" s="33"/>
      <c r="V55" s="33"/>
      <c r="W55" s="33">
        <v>7719425.5999999996</v>
      </c>
      <c r="X55" s="33"/>
      <c r="Y55" s="33"/>
      <c r="Z55" s="33">
        <v>15986.6</v>
      </c>
      <c r="AA55" s="33"/>
      <c r="AB55" s="33"/>
      <c r="AC55" s="33">
        <v>5767.3</v>
      </c>
      <c r="AD55" s="33"/>
      <c r="AE55" s="33"/>
      <c r="AF55" s="33">
        <v>900166</v>
      </c>
      <c r="AG55" s="33"/>
      <c r="AH55" s="33"/>
      <c r="AI55" s="33">
        <v>24858723.5</v>
      </c>
      <c r="AJ55" s="33">
        <f t="shared" si="12"/>
        <v>650000</v>
      </c>
      <c r="AK55" s="33">
        <f t="shared" si="13"/>
        <v>25508723.5</v>
      </c>
    </row>
    <row r="56" spans="1:37" s="22" customFormat="1" ht="96" customHeight="1">
      <c r="A56" s="17"/>
      <c r="B56" s="24">
        <v>2201100</v>
      </c>
      <c r="C56" s="24" t="s">
        <v>161</v>
      </c>
      <c r="D56" s="25" t="s">
        <v>162</v>
      </c>
      <c r="E56" s="26">
        <v>40576.6</v>
      </c>
      <c r="F56" s="26">
        <f t="shared" si="0"/>
        <v>50000</v>
      </c>
      <c r="G56" s="26">
        <f t="shared" si="1"/>
        <v>90576.6</v>
      </c>
      <c r="H56" s="26">
        <v>40576.6</v>
      </c>
      <c r="I56" s="26">
        <v>50000</v>
      </c>
      <c r="J56" s="26">
        <f t="shared" si="2"/>
        <v>90576.6</v>
      </c>
      <c r="K56" s="26">
        <v>15669.4</v>
      </c>
      <c r="L56" s="26"/>
      <c r="M56" s="26"/>
      <c r="N56" s="26">
        <v>6515.3</v>
      </c>
      <c r="O56" s="26"/>
      <c r="P56" s="26"/>
      <c r="Q56" s="26">
        <v>0</v>
      </c>
      <c r="R56" s="26"/>
      <c r="S56" s="26"/>
      <c r="T56" s="26">
        <v>18.399999999999999</v>
      </c>
      <c r="U56" s="26"/>
      <c r="V56" s="26"/>
      <c r="W56" s="26">
        <v>18.399999999999999</v>
      </c>
      <c r="X56" s="26"/>
      <c r="Y56" s="26"/>
      <c r="Z56" s="26">
        <v>2</v>
      </c>
      <c r="AA56" s="26"/>
      <c r="AB56" s="26"/>
      <c r="AC56" s="26">
        <v>0</v>
      </c>
      <c r="AD56" s="26"/>
      <c r="AE56" s="26"/>
      <c r="AF56" s="26">
        <v>0</v>
      </c>
      <c r="AG56" s="26"/>
      <c r="AH56" s="26"/>
      <c r="AI56" s="26">
        <v>40595</v>
      </c>
      <c r="AJ56" s="26">
        <f t="shared" si="12"/>
        <v>50000</v>
      </c>
      <c r="AK56" s="26">
        <f t="shared" si="13"/>
        <v>90595</v>
      </c>
    </row>
    <row r="57" spans="1:37" s="22" customFormat="1" ht="41.45" customHeight="1">
      <c r="A57" s="17"/>
      <c r="B57" s="24">
        <v>2201150</v>
      </c>
      <c r="C57" s="24" t="s">
        <v>163</v>
      </c>
      <c r="D57" s="25" t="s">
        <v>164</v>
      </c>
      <c r="E57" s="26">
        <v>3867222.7</v>
      </c>
      <c r="F57" s="26">
        <f t="shared" si="0"/>
        <v>300000</v>
      </c>
      <c r="G57" s="26">
        <f t="shared" si="1"/>
        <v>4167222.7</v>
      </c>
      <c r="H57" s="26">
        <v>3867222.7</v>
      </c>
      <c r="I57" s="26">
        <v>300000</v>
      </c>
      <c r="J57" s="26">
        <f t="shared" si="2"/>
        <v>4167222.7</v>
      </c>
      <c r="K57" s="26">
        <v>0</v>
      </c>
      <c r="L57" s="26"/>
      <c r="M57" s="26"/>
      <c r="N57" s="26">
        <v>0</v>
      </c>
      <c r="O57" s="26"/>
      <c r="P57" s="26"/>
      <c r="Q57" s="26">
        <v>0</v>
      </c>
      <c r="R57" s="26"/>
      <c r="S57" s="26"/>
      <c r="T57" s="26">
        <v>1040775</v>
      </c>
      <c r="U57" s="26"/>
      <c r="V57" s="26"/>
      <c r="W57" s="26">
        <v>989138.3</v>
      </c>
      <c r="X57" s="26"/>
      <c r="Y57" s="26"/>
      <c r="Z57" s="26">
        <v>0</v>
      </c>
      <c r="AA57" s="26"/>
      <c r="AB57" s="26"/>
      <c r="AC57" s="26">
        <v>0</v>
      </c>
      <c r="AD57" s="26"/>
      <c r="AE57" s="26"/>
      <c r="AF57" s="26">
        <v>51636.7</v>
      </c>
      <c r="AG57" s="26"/>
      <c r="AH57" s="26"/>
      <c r="AI57" s="26">
        <v>4907997.7</v>
      </c>
      <c r="AJ57" s="26">
        <f t="shared" si="12"/>
        <v>300000</v>
      </c>
      <c r="AK57" s="26">
        <f t="shared" si="13"/>
        <v>5207997.7</v>
      </c>
    </row>
    <row r="58" spans="1:37" s="22" customFormat="1" ht="41.45" customHeight="1">
      <c r="A58" s="17"/>
      <c r="B58" s="24">
        <v>2201160</v>
      </c>
      <c r="C58" s="24" t="s">
        <v>66</v>
      </c>
      <c r="D58" s="25" t="s">
        <v>165</v>
      </c>
      <c r="E58" s="26">
        <v>10762238.1</v>
      </c>
      <c r="F58" s="26">
        <f t="shared" si="0"/>
        <v>300000</v>
      </c>
      <c r="G58" s="26">
        <f t="shared" si="1"/>
        <v>11062238.1</v>
      </c>
      <c r="H58" s="26">
        <v>10762238.1</v>
      </c>
      <c r="I58" s="26">
        <v>300000</v>
      </c>
      <c r="J58" s="26">
        <f t="shared" si="2"/>
        <v>11062238.1</v>
      </c>
      <c r="K58" s="26">
        <v>0</v>
      </c>
      <c r="L58" s="26"/>
      <c r="M58" s="26"/>
      <c r="N58" s="26">
        <v>0</v>
      </c>
      <c r="O58" s="26"/>
      <c r="P58" s="26"/>
      <c r="Q58" s="26">
        <v>0</v>
      </c>
      <c r="R58" s="26"/>
      <c r="S58" s="26"/>
      <c r="T58" s="26">
        <v>6979531.7999999998</v>
      </c>
      <c r="U58" s="26"/>
      <c r="V58" s="26"/>
      <c r="W58" s="26">
        <v>6383949.7000000002</v>
      </c>
      <c r="X58" s="26"/>
      <c r="Y58" s="26"/>
      <c r="Z58" s="26">
        <v>0</v>
      </c>
      <c r="AA58" s="26"/>
      <c r="AB58" s="26"/>
      <c r="AC58" s="26">
        <v>0</v>
      </c>
      <c r="AD58" s="26"/>
      <c r="AE58" s="26"/>
      <c r="AF58" s="26">
        <v>595582.1</v>
      </c>
      <c r="AG58" s="26"/>
      <c r="AH58" s="26"/>
      <c r="AI58" s="26">
        <v>17741769.899999999</v>
      </c>
      <c r="AJ58" s="26">
        <f t="shared" si="12"/>
        <v>300000</v>
      </c>
      <c r="AK58" s="26">
        <f t="shared" si="13"/>
        <v>18041769.899999999</v>
      </c>
    </row>
    <row r="59" spans="1:37" s="22" customFormat="1" ht="31.5" customHeight="1">
      <c r="A59" s="17"/>
      <c r="B59" s="18" t="s">
        <v>171</v>
      </c>
      <c r="C59" s="18"/>
      <c r="D59" s="20" t="s">
        <v>172</v>
      </c>
      <c r="E59" s="21">
        <v>7877024.1999999993</v>
      </c>
      <c r="F59" s="21">
        <f>F61+F62</f>
        <v>650000</v>
      </c>
      <c r="G59" s="21">
        <f t="shared" si="1"/>
        <v>8527024.1999999993</v>
      </c>
      <c r="H59" s="21">
        <v>7342010.9999999991</v>
      </c>
      <c r="I59" s="21"/>
      <c r="J59" s="21">
        <f t="shared" si="2"/>
        <v>7342010.9999999991</v>
      </c>
      <c r="K59" s="21">
        <v>1475410.1</v>
      </c>
      <c r="L59" s="21"/>
      <c r="M59" s="21"/>
      <c r="N59" s="21">
        <v>233013.2</v>
      </c>
      <c r="O59" s="21"/>
      <c r="P59" s="21"/>
      <c r="Q59" s="21">
        <v>535013.19999999995</v>
      </c>
      <c r="R59" s="21"/>
      <c r="S59" s="21"/>
      <c r="T59" s="21">
        <v>2208110.6999999997</v>
      </c>
      <c r="U59" s="21"/>
      <c r="V59" s="21"/>
      <c r="W59" s="21">
        <v>1967558.5999999999</v>
      </c>
      <c r="X59" s="21"/>
      <c r="Y59" s="21"/>
      <c r="Z59" s="21">
        <v>137117.6</v>
      </c>
      <c r="AA59" s="21"/>
      <c r="AB59" s="21"/>
      <c r="AC59" s="21">
        <v>64227.600000000006</v>
      </c>
      <c r="AD59" s="21"/>
      <c r="AE59" s="21"/>
      <c r="AF59" s="21">
        <v>240552.09999999998</v>
      </c>
      <c r="AG59" s="21"/>
      <c r="AH59" s="21"/>
      <c r="AI59" s="21">
        <v>10085134.899999999</v>
      </c>
      <c r="AJ59" s="21">
        <f t="shared" si="12"/>
        <v>650000</v>
      </c>
      <c r="AK59" s="21">
        <f t="shared" si="13"/>
        <v>10735134.899999999</v>
      </c>
    </row>
    <row r="60" spans="1:37" s="22" customFormat="1" ht="31.5" customHeight="1">
      <c r="A60" s="17"/>
      <c r="B60" s="19" t="s">
        <v>166</v>
      </c>
      <c r="C60" s="19"/>
      <c r="D60" s="1" t="s">
        <v>167</v>
      </c>
      <c r="E60" s="33">
        <v>6952508.8999999994</v>
      </c>
      <c r="F60" s="33">
        <f>F59</f>
        <v>650000</v>
      </c>
      <c r="G60" s="33">
        <f t="shared" si="1"/>
        <v>7602508.8999999994</v>
      </c>
      <c r="H60" s="33">
        <v>6417678.2999999989</v>
      </c>
      <c r="I60" s="33"/>
      <c r="J60" s="33">
        <f t="shared" si="2"/>
        <v>6417678.2999999989</v>
      </c>
      <c r="K60" s="33">
        <v>850594.70000000019</v>
      </c>
      <c r="L60" s="33"/>
      <c r="M60" s="33"/>
      <c r="N60" s="33">
        <v>184298.40000000002</v>
      </c>
      <c r="O60" s="33"/>
      <c r="P60" s="33"/>
      <c r="Q60" s="33">
        <v>534830.6</v>
      </c>
      <c r="R60" s="33"/>
      <c r="S60" s="33"/>
      <c r="T60" s="33">
        <v>1872602.7</v>
      </c>
      <c r="U60" s="33"/>
      <c r="V60" s="33"/>
      <c r="W60" s="33">
        <v>1655019.3</v>
      </c>
      <c r="X60" s="33"/>
      <c r="Y60" s="33"/>
      <c r="Z60" s="33">
        <v>46853.999999999993</v>
      </c>
      <c r="AA60" s="33"/>
      <c r="AB60" s="33"/>
      <c r="AC60" s="33">
        <v>16349.400000000001</v>
      </c>
      <c r="AD60" s="33"/>
      <c r="AE60" s="33"/>
      <c r="AF60" s="33">
        <v>217583.39999999997</v>
      </c>
      <c r="AG60" s="33"/>
      <c r="AH60" s="33"/>
      <c r="AI60" s="33">
        <v>8825111.5999999996</v>
      </c>
      <c r="AJ60" s="33">
        <f t="shared" si="12"/>
        <v>650000</v>
      </c>
      <c r="AK60" s="33">
        <f t="shared" si="13"/>
        <v>9475111.5999999996</v>
      </c>
    </row>
    <row r="61" spans="1:37" s="22" customFormat="1" ht="32.25" customHeight="1">
      <c r="A61" s="17"/>
      <c r="B61" s="24">
        <v>2301360</v>
      </c>
      <c r="C61" s="24" t="s">
        <v>168</v>
      </c>
      <c r="D61" s="25" t="s">
        <v>169</v>
      </c>
      <c r="E61" s="26">
        <v>51948.9</v>
      </c>
      <c r="F61" s="26">
        <f t="shared" si="0"/>
        <v>250000</v>
      </c>
      <c r="G61" s="26">
        <f t="shared" si="1"/>
        <v>301948.90000000002</v>
      </c>
      <c r="H61" s="26">
        <v>51948.9</v>
      </c>
      <c r="I61" s="26">
        <v>250000</v>
      </c>
      <c r="J61" s="26">
        <f t="shared" si="2"/>
        <v>301948.90000000002</v>
      </c>
      <c r="K61" s="26">
        <v>0</v>
      </c>
      <c r="L61" s="26"/>
      <c r="M61" s="26"/>
      <c r="N61" s="26">
        <v>0</v>
      </c>
      <c r="O61" s="26"/>
      <c r="P61" s="26"/>
      <c r="Q61" s="26">
        <v>0</v>
      </c>
      <c r="R61" s="26"/>
      <c r="S61" s="26"/>
      <c r="T61" s="26">
        <v>0</v>
      </c>
      <c r="U61" s="26"/>
      <c r="V61" s="26"/>
      <c r="W61" s="26">
        <v>0</v>
      </c>
      <c r="X61" s="26"/>
      <c r="Y61" s="26"/>
      <c r="Z61" s="26">
        <v>0</v>
      </c>
      <c r="AA61" s="26"/>
      <c r="AB61" s="26"/>
      <c r="AC61" s="26">
        <v>0</v>
      </c>
      <c r="AD61" s="26"/>
      <c r="AE61" s="26"/>
      <c r="AF61" s="26">
        <v>0</v>
      </c>
      <c r="AG61" s="26"/>
      <c r="AH61" s="26"/>
      <c r="AI61" s="26">
        <v>51948.9</v>
      </c>
      <c r="AJ61" s="26">
        <f t="shared" si="12"/>
        <v>250000</v>
      </c>
      <c r="AK61" s="26">
        <f t="shared" si="13"/>
        <v>301948.90000000002</v>
      </c>
    </row>
    <row r="62" spans="1:37" s="22" customFormat="1" ht="57.75" customHeight="1">
      <c r="A62" s="17"/>
      <c r="B62" s="24">
        <v>2301400</v>
      </c>
      <c r="C62" s="24" t="s">
        <v>168</v>
      </c>
      <c r="D62" s="25" t="s">
        <v>170</v>
      </c>
      <c r="E62" s="26">
        <v>3291262.9</v>
      </c>
      <c r="F62" s="26">
        <f t="shared" si="0"/>
        <v>400000</v>
      </c>
      <c r="G62" s="26">
        <f t="shared" si="1"/>
        <v>3691262.9</v>
      </c>
      <c r="H62" s="26">
        <v>3291262.9</v>
      </c>
      <c r="I62" s="26">
        <v>400000</v>
      </c>
      <c r="J62" s="26">
        <f t="shared" si="2"/>
        <v>3691262.9</v>
      </c>
      <c r="K62" s="26">
        <v>0</v>
      </c>
      <c r="L62" s="26"/>
      <c r="M62" s="26"/>
      <c r="N62" s="26">
        <v>0</v>
      </c>
      <c r="O62" s="26"/>
      <c r="P62" s="26"/>
      <c r="Q62" s="26">
        <v>0</v>
      </c>
      <c r="R62" s="26"/>
      <c r="S62" s="26"/>
      <c r="T62" s="26">
        <v>0</v>
      </c>
      <c r="U62" s="26"/>
      <c r="V62" s="26"/>
      <c r="W62" s="26">
        <v>0</v>
      </c>
      <c r="X62" s="26"/>
      <c r="Y62" s="26"/>
      <c r="Z62" s="26">
        <v>0</v>
      </c>
      <c r="AA62" s="26"/>
      <c r="AB62" s="26"/>
      <c r="AC62" s="26">
        <v>0</v>
      </c>
      <c r="AD62" s="26"/>
      <c r="AE62" s="26"/>
      <c r="AF62" s="26">
        <v>0</v>
      </c>
      <c r="AG62" s="26"/>
      <c r="AH62" s="26"/>
      <c r="AI62" s="26">
        <v>3291262.9</v>
      </c>
      <c r="AJ62" s="26">
        <f t="shared" si="12"/>
        <v>400000</v>
      </c>
      <c r="AK62" s="26">
        <f t="shared" si="13"/>
        <v>3691262.9</v>
      </c>
    </row>
    <row r="63" spans="1:37" s="22" customFormat="1" ht="25.5">
      <c r="A63" s="17"/>
      <c r="B63" s="18" t="s">
        <v>99</v>
      </c>
      <c r="C63" s="19"/>
      <c r="D63" s="20" t="s">
        <v>100</v>
      </c>
      <c r="E63" s="21">
        <v>88120109.899999991</v>
      </c>
      <c r="F63" s="21">
        <f t="shared" si="0"/>
        <v>3189.05</v>
      </c>
      <c r="G63" s="21">
        <f t="shared" si="1"/>
        <v>88123298.949999988</v>
      </c>
      <c r="H63" s="21">
        <v>87925325.199999988</v>
      </c>
      <c r="I63" s="21">
        <f>I65+I66</f>
        <v>8874</v>
      </c>
      <c r="J63" s="21">
        <f t="shared" si="2"/>
        <v>87934199.199999988</v>
      </c>
      <c r="K63" s="21">
        <v>132119.9</v>
      </c>
      <c r="L63" s="21"/>
      <c r="M63" s="21">
        <f t="shared" si="3"/>
        <v>132119.9</v>
      </c>
      <c r="N63" s="21">
        <v>31601.5</v>
      </c>
      <c r="O63" s="21"/>
      <c r="P63" s="21">
        <f t="shared" si="4"/>
        <v>31601.5</v>
      </c>
      <c r="Q63" s="21">
        <v>194784.7</v>
      </c>
      <c r="R63" s="21">
        <f>R64</f>
        <v>-5684.95</v>
      </c>
      <c r="S63" s="21">
        <f t="shared" si="5"/>
        <v>189099.75</v>
      </c>
      <c r="T63" s="21">
        <v>462827</v>
      </c>
      <c r="U63" s="21">
        <f t="shared" si="6"/>
        <v>-3662</v>
      </c>
      <c r="V63" s="21">
        <f t="shared" si="7"/>
        <v>459165</v>
      </c>
      <c r="W63" s="21">
        <v>166238.9</v>
      </c>
      <c r="X63" s="21"/>
      <c r="Y63" s="21">
        <f t="shared" si="8"/>
        <v>166238.9</v>
      </c>
      <c r="Z63" s="21">
        <v>40655.300000000003</v>
      </c>
      <c r="AA63" s="21"/>
      <c r="AB63" s="21">
        <f t="shared" si="9"/>
        <v>40655.300000000003</v>
      </c>
      <c r="AC63" s="21">
        <v>12321.4</v>
      </c>
      <c r="AD63" s="21"/>
      <c r="AE63" s="21"/>
      <c r="AF63" s="21">
        <v>296588.09999999998</v>
      </c>
      <c r="AG63" s="21">
        <f>AG65</f>
        <v>-3662</v>
      </c>
      <c r="AH63" s="21">
        <f t="shared" si="10"/>
        <v>292926.09999999998</v>
      </c>
      <c r="AI63" s="21">
        <f t="shared" si="14"/>
        <v>88582936.899999991</v>
      </c>
      <c r="AJ63" s="21">
        <f>AJ65+AJ66</f>
        <v>-472.95000000000073</v>
      </c>
      <c r="AK63" s="21">
        <f t="shared" si="13"/>
        <v>88582463.949999988</v>
      </c>
    </row>
    <row r="64" spans="1:37" s="22" customFormat="1" ht="27.75" customHeight="1">
      <c r="A64" s="17"/>
      <c r="B64" s="19" t="s">
        <v>101</v>
      </c>
      <c r="C64" s="19"/>
      <c r="D64" s="1" t="s">
        <v>102</v>
      </c>
      <c r="E64" s="23">
        <v>5914946.9000000013</v>
      </c>
      <c r="F64" s="23">
        <f t="shared" si="0"/>
        <v>3189.05</v>
      </c>
      <c r="G64" s="23">
        <f t="shared" si="1"/>
        <v>5918135.9500000011</v>
      </c>
      <c r="H64" s="23">
        <v>5790083.5000000009</v>
      </c>
      <c r="I64" s="23">
        <f>I65+I66</f>
        <v>8874</v>
      </c>
      <c r="J64" s="23">
        <f t="shared" si="2"/>
        <v>5798957.5000000009</v>
      </c>
      <c r="K64" s="23">
        <v>73981.399999999994</v>
      </c>
      <c r="L64" s="23"/>
      <c r="M64" s="23">
        <f t="shared" si="3"/>
        <v>73981.399999999994</v>
      </c>
      <c r="N64" s="23">
        <v>28377.7</v>
      </c>
      <c r="O64" s="23"/>
      <c r="P64" s="23">
        <f t="shared" si="4"/>
        <v>28377.7</v>
      </c>
      <c r="Q64" s="23">
        <v>124863.4</v>
      </c>
      <c r="R64" s="23">
        <f>R65</f>
        <v>-5684.95</v>
      </c>
      <c r="S64" s="23">
        <f t="shared" si="5"/>
        <v>119178.45</v>
      </c>
      <c r="T64" s="23">
        <v>289325</v>
      </c>
      <c r="U64" s="23">
        <f t="shared" si="6"/>
        <v>-3662</v>
      </c>
      <c r="V64" s="23">
        <f t="shared" si="7"/>
        <v>285663</v>
      </c>
      <c r="W64" s="23">
        <v>65873.8</v>
      </c>
      <c r="X64" s="23"/>
      <c r="Y64" s="23">
        <f t="shared" si="8"/>
        <v>65873.8</v>
      </c>
      <c r="Z64" s="23">
        <v>645</v>
      </c>
      <c r="AA64" s="23"/>
      <c r="AB64" s="23">
        <f t="shared" si="9"/>
        <v>645</v>
      </c>
      <c r="AC64" s="23">
        <v>2941.9</v>
      </c>
      <c r="AD64" s="23"/>
      <c r="AE64" s="23"/>
      <c r="AF64" s="23">
        <v>223451.19999999998</v>
      </c>
      <c r="AG64" s="23">
        <f>AG65</f>
        <v>-3662</v>
      </c>
      <c r="AH64" s="23">
        <f t="shared" si="10"/>
        <v>219789.19999999998</v>
      </c>
      <c r="AI64" s="23">
        <f t="shared" si="14"/>
        <v>6204271.9000000013</v>
      </c>
      <c r="AJ64" s="23">
        <f>AJ65+AJ66</f>
        <v>-472.95000000000073</v>
      </c>
      <c r="AK64" s="23">
        <f t="shared" si="13"/>
        <v>6203798.9500000011</v>
      </c>
    </row>
    <row r="65" spans="1:38" s="22" customFormat="1" ht="57" customHeight="1">
      <c r="A65" s="17"/>
      <c r="B65" s="24" t="s">
        <v>103</v>
      </c>
      <c r="C65" s="24" t="s">
        <v>104</v>
      </c>
      <c r="D65" s="25" t="s">
        <v>105</v>
      </c>
      <c r="E65" s="26">
        <v>11372.5</v>
      </c>
      <c r="F65" s="26">
        <f t="shared" si="0"/>
        <v>-5684.95</v>
      </c>
      <c r="G65" s="26">
        <f t="shared" si="1"/>
        <v>5687.55</v>
      </c>
      <c r="H65" s="26">
        <v>2.6</v>
      </c>
      <c r="I65" s="26"/>
      <c r="J65" s="26">
        <f t="shared" si="2"/>
        <v>2.6</v>
      </c>
      <c r="K65" s="26">
        <v>0</v>
      </c>
      <c r="L65" s="26"/>
      <c r="M65" s="26">
        <f t="shared" si="3"/>
        <v>0</v>
      </c>
      <c r="N65" s="26">
        <v>0</v>
      </c>
      <c r="O65" s="26"/>
      <c r="P65" s="26">
        <f t="shared" si="4"/>
        <v>0</v>
      </c>
      <c r="Q65" s="26">
        <v>11369.9</v>
      </c>
      <c r="R65" s="26">
        <v>-5684.95</v>
      </c>
      <c r="S65" s="26">
        <f t="shared" si="5"/>
        <v>5684.95</v>
      </c>
      <c r="T65" s="26">
        <v>6849</v>
      </c>
      <c r="U65" s="26">
        <f t="shared" si="6"/>
        <v>-3662</v>
      </c>
      <c r="V65" s="26">
        <f t="shared" si="7"/>
        <v>3187</v>
      </c>
      <c r="W65" s="26">
        <v>0</v>
      </c>
      <c r="X65" s="26"/>
      <c r="Y65" s="26">
        <f t="shared" si="8"/>
        <v>0</v>
      </c>
      <c r="Z65" s="26">
        <v>0</v>
      </c>
      <c r="AA65" s="26"/>
      <c r="AB65" s="26">
        <f t="shared" si="9"/>
        <v>0</v>
      </c>
      <c r="AC65" s="26">
        <v>0</v>
      </c>
      <c r="AD65" s="26"/>
      <c r="AE65" s="26"/>
      <c r="AF65" s="26">
        <v>6849</v>
      </c>
      <c r="AG65" s="26">
        <v>-3662</v>
      </c>
      <c r="AH65" s="26">
        <f t="shared" si="10"/>
        <v>3187</v>
      </c>
      <c r="AI65" s="26">
        <f t="shared" si="14"/>
        <v>18221.5</v>
      </c>
      <c r="AJ65" s="26">
        <f>U65+F65</f>
        <v>-9346.9500000000007</v>
      </c>
      <c r="AK65" s="26">
        <f t="shared" si="13"/>
        <v>8874.5499999999993</v>
      </c>
    </row>
    <row r="66" spans="1:38" s="38" customFormat="1" ht="79.5" customHeight="1">
      <c r="A66" s="37"/>
      <c r="B66" s="24" t="s">
        <v>106</v>
      </c>
      <c r="C66" s="24" t="s">
        <v>98</v>
      </c>
      <c r="D66" s="25" t="s">
        <v>107</v>
      </c>
      <c r="E66" s="26">
        <v>13978.8</v>
      </c>
      <c r="F66" s="26">
        <f t="shared" si="0"/>
        <v>8874</v>
      </c>
      <c r="G66" s="26">
        <f>E66+F66</f>
        <v>22852.799999999999</v>
      </c>
      <c r="H66" s="26">
        <v>12586</v>
      </c>
      <c r="I66" s="26">
        <v>8874</v>
      </c>
      <c r="J66" s="26">
        <f>H66+I66</f>
        <v>21460</v>
      </c>
      <c r="K66" s="26">
        <v>5521.1</v>
      </c>
      <c r="L66" s="26"/>
      <c r="M66" s="26">
        <f>K66+L66</f>
        <v>5521.1</v>
      </c>
      <c r="N66" s="26">
        <v>3051.3</v>
      </c>
      <c r="O66" s="26"/>
      <c r="P66" s="26">
        <f>N66+O66</f>
        <v>3051.3</v>
      </c>
      <c r="Q66" s="26">
        <v>1392.8</v>
      </c>
      <c r="R66" s="26"/>
      <c r="S66" s="26">
        <f>Q66+R66</f>
        <v>1392.8</v>
      </c>
      <c r="T66" s="26">
        <v>75</v>
      </c>
      <c r="U66" s="26">
        <f t="shared" si="6"/>
        <v>0</v>
      </c>
      <c r="V66" s="26">
        <f>T66+U66</f>
        <v>75</v>
      </c>
      <c r="W66" s="26">
        <v>55</v>
      </c>
      <c r="X66" s="26"/>
      <c r="Y66" s="26">
        <f>W66+X66</f>
        <v>55</v>
      </c>
      <c r="Z66" s="26">
        <v>0</v>
      </c>
      <c r="AA66" s="26"/>
      <c r="AB66" s="26">
        <f>Z66+AA66</f>
        <v>0</v>
      </c>
      <c r="AC66" s="26">
        <v>14</v>
      </c>
      <c r="AD66" s="26"/>
      <c r="AE66" s="26"/>
      <c r="AF66" s="26">
        <v>20</v>
      </c>
      <c r="AG66" s="26"/>
      <c r="AH66" s="26">
        <f>AF66+AG66</f>
        <v>20</v>
      </c>
      <c r="AI66" s="26">
        <f>T66+E66</f>
        <v>14053.8</v>
      </c>
      <c r="AJ66" s="26">
        <f>U66+F66</f>
        <v>8874</v>
      </c>
      <c r="AK66" s="26">
        <f>AI66+AJ66</f>
        <v>22927.8</v>
      </c>
    </row>
    <row r="67" spans="1:38" s="22" customFormat="1" ht="15.75" customHeight="1">
      <c r="A67" s="17"/>
      <c r="B67" s="18" t="s">
        <v>152</v>
      </c>
      <c r="C67" s="24"/>
      <c r="D67" s="20" t="s">
        <v>153</v>
      </c>
      <c r="E67" s="16">
        <v>80863965.599999994</v>
      </c>
      <c r="F67" s="16">
        <f t="shared" si="0"/>
        <v>1258882.8999999999</v>
      </c>
      <c r="G67" s="16">
        <f t="shared" si="1"/>
        <v>82122848.5</v>
      </c>
      <c r="H67" s="16">
        <v>80863965.599999994</v>
      </c>
      <c r="I67" s="16">
        <f>I68</f>
        <v>1258882.8999999999</v>
      </c>
      <c r="J67" s="16">
        <f t="shared" si="2"/>
        <v>82122848.5</v>
      </c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>
        <f t="shared" si="6"/>
        <v>0</v>
      </c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>
        <v>80863965.599999994</v>
      </c>
      <c r="AJ67" s="16">
        <f t="shared" si="12"/>
        <v>1258882.8999999999</v>
      </c>
      <c r="AK67" s="16">
        <f t="shared" si="13"/>
        <v>82122848.5</v>
      </c>
    </row>
    <row r="68" spans="1:38" s="22" customFormat="1" ht="30" customHeight="1">
      <c r="A68" s="17"/>
      <c r="B68" s="24" t="s">
        <v>154</v>
      </c>
      <c r="C68" s="24" t="s">
        <v>155</v>
      </c>
      <c r="D68" s="25" t="s">
        <v>156</v>
      </c>
      <c r="E68" s="26">
        <v>18995594.399999999</v>
      </c>
      <c r="F68" s="26">
        <f t="shared" si="0"/>
        <v>1258882.8999999999</v>
      </c>
      <c r="G68" s="26">
        <f t="shared" si="1"/>
        <v>20254477.299999997</v>
      </c>
      <c r="H68" s="26">
        <v>18995594.399999999</v>
      </c>
      <c r="I68" s="26">
        <v>1258882.8999999999</v>
      </c>
      <c r="J68" s="26">
        <f t="shared" si="2"/>
        <v>20254477.299999997</v>
      </c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>
        <f t="shared" si="6"/>
        <v>0</v>
      </c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>
        <v>18995594.399999999</v>
      </c>
      <c r="AJ68" s="26">
        <f t="shared" si="12"/>
        <v>1258882.8999999999</v>
      </c>
      <c r="AK68" s="26">
        <f t="shared" si="13"/>
        <v>20254477.299999997</v>
      </c>
      <c r="AL68" s="42"/>
    </row>
    <row r="69" spans="1:38" s="22" customFormat="1" ht="13.5">
      <c r="A69" s="17"/>
      <c r="B69" s="18" t="s">
        <v>108</v>
      </c>
      <c r="C69" s="19"/>
      <c r="D69" s="20" t="s">
        <v>109</v>
      </c>
      <c r="E69" s="16">
        <v>4365028.2</v>
      </c>
      <c r="F69" s="16">
        <f t="shared" si="0"/>
        <v>-1163547</v>
      </c>
      <c r="G69" s="16">
        <f t="shared" si="1"/>
        <v>3201481.2</v>
      </c>
      <c r="H69" s="16">
        <v>4357538</v>
      </c>
      <c r="I69" s="16">
        <f>I71+I73</f>
        <v>-1158043</v>
      </c>
      <c r="J69" s="16">
        <f t="shared" si="2"/>
        <v>3199495</v>
      </c>
      <c r="K69" s="16">
        <v>2903101.8000000003</v>
      </c>
      <c r="L69" s="16">
        <f>L70</f>
        <v>-350000</v>
      </c>
      <c r="M69" s="16">
        <f t="shared" si="3"/>
        <v>2553101.8000000003</v>
      </c>
      <c r="N69" s="16">
        <v>243001.7</v>
      </c>
      <c r="O69" s="16"/>
      <c r="P69" s="16">
        <f t="shared" si="4"/>
        <v>243001.7</v>
      </c>
      <c r="Q69" s="16">
        <v>7490.2</v>
      </c>
      <c r="R69" s="16">
        <f>R72</f>
        <v>-5504</v>
      </c>
      <c r="S69" s="16">
        <f t="shared" si="5"/>
        <v>1986.1999999999998</v>
      </c>
      <c r="T69" s="16">
        <v>921688.3</v>
      </c>
      <c r="U69" s="16">
        <f t="shared" si="6"/>
        <v>-352145</v>
      </c>
      <c r="V69" s="16">
        <f t="shared" si="7"/>
        <v>569543.30000000005</v>
      </c>
      <c r="W69" s="16">
        <v>917715.1</v>
      </c>
      <c r="X69" s="16">
        <f>X70</f>
        <v>-352145</v>
      </c>
      <c r="Y69" s="16">
        <f t="shared" si="8"/>
        <v>565570.1</v>
      </c>
      <c r="Z69" s="16">
        <v>1520</v>
      </c>
      <c r="AA69" s="16"/>
      <c r="AB69" s="16">
        <f t="shared" si="9"/>
        <v>1520</v>
      </c>
      <c r="AC69" s="16">
        <v>1332.1999999999998</v>
      </c>
      <c r="AD69" s="16"/>
      <c r="AE69" s="16"/>
      <c r="AF69" s="16">
        <v>3973.2</v>
      </c>
      <c r="AG69" s="16"/>
      <c r="AH69" s="16">
        <f t="shared" si="10"/>
        <v>3973.2</v>
      </c>
      <c r="AI69" s="16">
        <f t="shared" si="14"/>
        <v>5286716.5</v>
      </c>
      <c r="AJ69" s="16">
        <f t="shared" si="12"/>
        <v>-1515692</v>
      </c>
      <c r="AK69" s="16">
        <f t="shared" si="13"/>
        <v>3771024.5</v>
      </c>
    </row>
    <row r="70" spans="1:38" s="22" customFormat="1" ht="27">
      <c r="A70" s="17"/>
      <c r="B70" s="19" t="s">
        <v>110</v>
      </c>
      <c r="C70" s="19"/>
      <c r="D70" s="1" t="s">
        <v>111</v>
      </c>
      <c r="E70" s="23">
        <v>4365028.2</v>
      </c>
      <c r="F70" s="23">
        <f t="shared" si="0"/>
        <v>-1163547</v>
      </c>
      <c r="G70" s="23">
        <f t="shared" si="1"/>
        <v>3201481.2</v>
      </c>
      <c r="H70" s="23">
        <v>4357538</v>
      </c>
      <c r="I70" s="23">
        <f>I71+I73</f>
        <v>-1158043</v>
      </c>
      <c r="J70" s="23">
        <f t="shared" si="2"/>
        <v>3199495</v>
      </c>
      <c r="K70" s="23">
        <v>2903101.8000000003</v>
      </c>
      <c r="L70" s="23">
        <f>L71</f>
        <v>-350000</v>
      </c>
      <c r="M70" s="23">
        <f t="shared" si="3"/>
        <v>2553101.8000000003</v>
      </c>
      <c r="N70" s="23">
        <v>243001.7</v>
      </c>
      <c r="O70" s="23"/>
      <c r="P70" s="23">
        <f t="shared" si="4"/>
        <v>243001.7</v>
      </c>
      <c r="Q70" s="23">
        <v>7490.2</v>
      </c>
      <c r="R70" s="23">
        <f>R72</f>
        <v>-5504</v>
      </c>
      <c r="S70" s="23">
        <f t="shared" si="5"/>
        <v>1986.1999999999998</v>
      </c>
      <c r="T70" s="23">
        <v>921688.3</v>
      </c>
      <c r="U70" s="23">
        <f t="shared" si="6"/>
        <v>-352145</v>
      </c>
      <c r="V70" s="23">
        <f t="shared" si="7"/>
        <v>569543.30000000005</v>
      </c>
      <c r="W70" s="23">
        <v>917715.1</v>
      </c>
      <c r="X70" s="23">
        <f>X71+X73</f>
        <v>-352145</v>
      </c>
      <c r="Y70" s="23">
        <f t="shared" si="8"/>
        <v>565570.1</v>
      </c>
      <c r="Z70" s="23">
        <v>1520</v>
      </c>
      <c r="AA70" s="23"/>
      <c r="AB70" s="23">
        <f t="shared" si="9"/>
        <v>1520</v>
      </c>
      <c r="AC70" s="23">
        <v>1332.1999999999998</v>
      </c>
      <c r="AD70" s="23"/>
      <c r="AE70" s="23"/>
      <c r="AF70" s="23">
        <v>3973.2</v>
      </c>
      <c r="AG70" s="23"/>
      <c r="AH70" s="23">
        <f t="shared" si="10"/>
        <v>3973.2</v>
      </c>
      <c r="AI70" s="23">
        <f t="shared" si="14"/>
        <v>5286716.5</v>
      </c>
      <c r="AJ70" s="23">
        <f t="shared" si="12"/>
        <v>-1515692</v>
      </c>
      <c r="AK70" s="23">
        <f t="shared" si="13"/>
        <v>3771024.5</v>
      </c>
    </row>
    <row r="71" spans="1:38" s="22" customFormat="1" ht="31.5" customHeight="1">
      <c r="A71" s="17"/>
      <c r="B71" s="24">
        <v>3301010</v>
      </c>
      <c r="C71" s="24" t="s">
        <v>142</v>
      </c>
      <c r="D71" s="25" t="s">
        <v>143</v>
      </c>
      <c r="E71" s="26">
        <v>4342139.8</v>
      </c>
      <c r="F71" s="26">
        <f t="shared" si="0"/>
        <v>-1150000</v>
      </c>
      <c r="G71" s="26">
        <f t="shared" si="1"/>
        <v>3192139.8</v>
      </c>
      <c r="H71" s="26">
        <v>4342139.8</v>
      </c>
      <c r="I71" s="26">
        <f>-800000+L71+O71</f>
        <v>-1150000</v>
      </c>
      <c r="J71" s="26">
        <f t="shared" si="2"/>
        <v>3192139.8</v>
      </c>
      <c r="K71" s="26">
        <v>2898381.1</v>
      </c>
      <c r="L71" s="26">
        <v>-350000</v>
      </c>
      <c r="M71" s="26">
        <f t="shared" si="3"/>
        <v>2548381.1</v>
      </c>
      <c r="N71" s="26">
        <v>242074.1</v>
      </c>
      <c r="O71" s="26"/>
      <c r="P71" s="26"/>
      <c r="Q71" s="26"/>
      <c r="R71" s="26"/>
      <c r="S71" s="26"/>
      <c r="T71" s="26">
        <v>916519.3</v>
      </c>
      <c r="U71" s="26">
        <f t="shared" si="6"/>
        <v>-350000</v>
      </c>
      <c r="V71" s="26">
        <f t="shared" si="7"/>
        <v>566519.30000000005</v>
      </c>
      <c r="W71" s="26">
        <v>912765.1</v>
      </c>
      <c r="X71" s="26">
        <v>-350000</v>
      </c>
      <c r="Y71" s="26">
        <f t="shared" si="8"/>
        <v>562765.1</v>
      </c>
      <c r="Z71" s="26"/>
      <c r="AA71" s="26"/>
      <c r="AB71" s="26"/>
      <c r="AC71" s="26">
        <v>285.10000000000002</v>
      </c>
      <c r="AD71" s="26"/>
      <c r="AE71" s="26"/>
      <c r="AF71" s="26">
        <v>3754.2</v>
      </c>
      <c r="AG71" s="26"/>
      <c r="AH71" s="26"/>
      <c r="AI71" s="26">
        <v>5258659.0999999996</v>
      </c>
      <c r="AJ71" s="26">
        <f t="shared" si="12"/>
        <v>-1500000</v>
      </c>
      <c r="AK71" s="26">
        <f t="shared" si="13"/>
        <v>3758659.0999999996</v>
      </c>
    </row>
    <row r="72" spans="1:38" s="22" customFormat="1" ht="38.25">
      <c r="A72" s="17"/>
      <c r="B72" s="24" t="s">
        <v>112</v>
      </c>
      <c r="C72" s="24" t="s">
        <v>32</v>
      </c>
      <c r="D72" s="25" t="s">
        <v>113</v>
      </c>
      <c r="E72" s="26">
        <v>7490.2</v>
      </c>
      <c r="F72" s="26">
        <f t="shared" si="0"/>
        <v>-5504</v>
      </c>
      <c r="G72" s="26">
        <f t="shared" si="1"/>
        <v>1986.1999999999998</v>
      </c>
      <c r="H72" s="26">
        <v>0</v>
      </c>
      <c r="I72" s="26"/>
      <c r="J72" s="26">
        <f t="shared" si="2"/>
        <v>0</v>
      </c>
      <c r="K72" s="26">
        <v>0</v>
      </c>
      <c r="L72" s="26"/>
      <c r="M72" s="26">
        <f t="shared" si="3"/>
        <v>0</v>
      </c>
      <c r="N72" s="26">
        <v>0</v>
      </c>
      <c r="O72" s="26"/>
      <c r="P72" s="26">
        <f t="shared" si="4"/>
        <v>0</v>
      </c>
      <c r="Q72" s="26">
        <v>7490.2</v>
      </c>
      <c r="R72" s="26">
        <v>-5504</v>
      </c>
      <c r="S72" s="26">
        <f t="shared" si="5"/>
        <v>1986.1999999999998</v>
      </c>
      <c r="T72" s="26">
        <v>169</v>
      </c>
      <c r="U72" s="26">
        <f t="shared" si="6"/>
        <v>0</v>
      </c>
      <c r="V72" s="26">
        <f t="shared" si="7"/>
        <v>169</v>
      </c>
      <c r="W72" s="26">
        <v>0</v>
      </c>
      <c r="X72" s="26"/>
      <c r="Y72" s="26">
        <f t="shared" si="8"/>
        <v>0</v>
      </c>
      <c r="Z72" s="26">
        <v>0</v>
      </c>
      <c r="AA72" s="26"/>
      <c r="AB72" s="26">
        <f t="shared" si="9"/>
        <v>0</v>
      </c>
      <c r="AC72" s="26">
        <v>0</v>
      </c>
      <c r="AD72" s="26"/>
      <c r="AE72" s="26"/>
      <c r="AF72" s="26">
        <v>169</v>
      </c>
      <c r="AG72" s="26"/>
      <c r="AH72" s="26">
        <f t="shared" si="10"/>
        <v>169</v>
      </c>
      <c r="AI72" s="26">
        <f t="shared" si="14"/>
        <v>7659.2</v>
      </c>
      <c r="AJ72" s="26">
        <f t="shared" si="12"/>
        <v>-5504</v>
      </c>
      <c r="AK72" s="26">
        <f t="shared" si="13"/>
        <v>2155.1999999999998</v>
      </c>
    </row>
    <row r="73" spans="1:38" s="22" customFormat="1" ht="25.5">
      <c r="A73" s="17"/>
      <c r="B73" s="24" t="s">
        <v>114</v>
      </c>
      <c r="C73" s="24" t="s">
        <v>34</v>
      </c>
      <c r="D73" s="25" t="s">
        <v>115</v>
      </c>
      <c r="E73" s="26">
        <v>15398.2</v>
      </c>
      <c r="F73" s="26">
        <f t="shared" si="0"/>
        <v>-8043</v>
      </c>
      <c r="G73" s="26">
        <f t="shared" si="1"/>
        <v>7355.2000000000007</v>
      </c>
      <c r="H73" s="26">
        <v>15398.2</v>
      </c>
      <c r="I73" s="26">
        <f>-8043+L73+O73</f>
        <v>-8043</v>
      </c>
      <c r="J73" s="26">
        <f t="shared" si="2"/>
        <v>7355.2000000000007</v>
      </c>
      <c r="K73" s="26">
        <v>4720.7</v>
      </c>
      <c r="L73" s="26"/>
      <c r="M73" s="26">
        <f t="shared" si="3"/>
        <v>4720.7</v>
      </c>
      <c r="N73" s="26">
        <v>927.6</v>
      </c>
      <c r="O73" s="26"/>
      <c r="P73" s="26">
        <f t="shared" si="4"/>
        <v>927.6</v>
      </c>
      <c r="Q73" s="26">
        <v>0</v>
      </c>
      <c r="R73" s="26"/>
      <c r="S73" s="26">
        <f t="shared" si="5"/>
        <v>0</v>
      </c>
      <c r="T73" s="26">
        <v>5000</v>
      </c>
      <c r="U73" s="26">
        <f t="shared" si="6"/>
        <v>-2145</v>
      </c>
      <c r="V73" s="26">
        <f t="shared" si="7"/>
        <v>2855</v>
      </c>
      <c r="W73" s="26">
        <v>4950</v>
      </c>
      <c r="X73" s="26">
        <v>-2145</v>
      </c>
      <c r="Y73" s="26">
        <f t="shared" si="8"/>
        <v>2805</v>
      </c>
      <c r="Z73" s="26">
        <v>1520</v>
      </c>
      <c r="AA73" s="26"/>
      <c r="AB73" s="26">
        <f t="shared" si="9"/>
        <v>1520</v>
      </c>
      <c r="AC73" s="26">
        <v>1047.0999999999999</v>
      </c>
      <c r="AD73" s="26"/>
      <c r="AE73" s="26"/>
      <c r="AF73" s="26">
        <v>50</v>
      </c>
      <c r="AG73" s="26"/>
      <c r="AH73" s="26">
        <f t="shared" si="10"/>
        <v>50</v>
      </c>
      <c r="AI73" s="26">
        <f t="shared" si="14"/>
        <v>20398.2</v>
      </c>
      <c r="AJ73" s="26">
        <f t="shared" si="12"/>
        <v>-10188</v>
      </c>
      <c r="AK73" s="26">
        <f t="shared" si="13"/>
        <v>10210.200000000001</v>
      </c>
    </row>
    <row r="74" spans="1:38" s="22" customFormat="1" ht="13.5">
      <c r="A74" s="17"/>
      <c r="B74" s="18" t="s">
        <v>116</v>
      </c>
      <c r="C74" s="19"/>
      <c r="D74" s="20" t="s">
        <v>117</v>
      </c>
      <c r="E74" s="21">
        <v>5025502.7</v>
      </c>
      <c r="F74" s="21">
        <f t="shared" si="0"/>
        <v>0</v>
      </c>
      <c r="G74" s="21">
        <f t="shared" si="1"/>
        <v>5025502.7</v>
      </c>
      <c r="H74" s="21">
        <v>4935003.2000000011</v>
      </c>
      <c r="I74" s="21">
        <f>I76</f>
        <v>0</v>
      </c>
      <c r="J74" s="21">
        <f t="shared" si="2"/>
        <v>4935003.2000000011</v>
      </c>
      <c r="K74" s="21">
        <v>2316615.1</v>
      </c>
      <c r="L74" s="21"/>
      <c r="M74" s="21">
        <f t="shared" si="3"/>
        <v>2316615.1</v>
      </c>
      <c r="N74" s="21">
        <v>364039.6</v>
      </c>
      <c r="O74" s="21"/>
      <c r="P74" s="21">
        <f t="shared" si="4"/>
        <v>364039.6</v>
      </c>
      <c r="Q74" s="21">
        <v>90499.5</v>
      </c>
      <c r="R74" s="21"/>
      <c r="S74" s="21">
        <f t="shared" si="5"/>
        <v>90499.5</v>
      </c>
      <c r="T74" s="21">
        <v>1347738.5</v>
      </c>
      <c r="U74" s="21">
        <f t="shared" si="6"/>
        <v>-457821</v>
      </c>
      <c r="V74" s="21">
        <f t="shared" si="7"/>
        <v>889917.5</v>
      </c>
      <c r="W74" s="21">
        <v>1286730.8</v>
      </c>
      <c r="X74" s="21">
        <f>X76</f>
        <v>-457821</v>
      </c>
      <c r="Y74" s="21">
        <f t="shared" si="8"/>
        <v>828909.8</v>
      </c>
      <c r="Z74" s="21">
        <v>149960.1</v>
      </c>
      <c r="AA74" s="21"/>
      <c r="AB74" s="21">
        <f t="shared" si="9"/>
        <v>149960.1</v>
      </c>
      <c r="AC74" s="21">
        <v>86686.300000000017</v>
      </c>
      <c r="AD74" s="21"/>
      <c r="AE74" s="21"/>
      <c r="AF74" s="21">
        <v>61007.700000000004</v>
      </c>
      <c r="AG74" s="21"/>
      <c r="AH74" s="21">
        <f t="shared" si="10"/>
        <v>61007.700000000004</v>
      </c>
      <c r="AI74" s="21">
        <f t="shared" si="14"/>
        <v>6373241.2000000002</v>
      </c>
      <c r="AJ74" s="21">
        <f t="shared" si="12"/>
        <v>-457821</v>
      </c>
      <c r="AK74" s="21">
        <f t="shared" si="13"/>
        <v>5915420.2000000002</v>
      </c>
    </row>
    <row r="75" spans="1:38" s="22" customFormat="1" ht="27">
      <c r="A75" s="17"/>
      <c r="B75" s="19" t="s">
        <v>118</v>
      </c>
      <c r="C75" s="19"/>
      <c r="D75" s="1" t="s">
        <v>119</v>
      </c>
      <c r="E75" s="23">
        <v>1879892.1</v>
      </c>
      <c r="F75" s="23">
        <f t="shared" si="0"/>
        <v>0</v>
      </c>
      <c r="G75" s="23">
        <f t="shared" si="1"/>
        <v>1879892.1</v>
      </c>
      <c r="H75" s="23">
        <v>1852955.3</v>
      </c>
      <c r="I75" s="23">
        <f>I76</f>
        <v>0</v>
      </c>
      <c r="J75" s="23">
        <f t="shared" si="2"/>
        <v>1852955.3</v>
      </c>
      <c r="K75" s="23">
        <v>689772.2</v>
      </c>
      <c r="L75" s="23"/>
      <c r="M75" s="23">
        <f t="shared" si="3"/>
        <v>689772.2</v>
      </c>
      <c r="N75" s="23">
        <v>56727.799999999996</v>
      </c>
      <c r="O75" s="23"/>
      <c r="P75" s="23">
        <f t="shared" si="4"/>
        <v>56727.799999999996</v>
      </c>
      <c r="Q75" s="23">
        <v>26936.799999999999</v>
      </c>
      <c r="R75" s="23"/>
      <c r="S75" s="23">
        <f t="shared" si="5"/>
        <v>26936.799999999999</v>
      </c>
      <c r="T75" s="23">
        <v>1080187.7</v>
      </c>
      <c r="U75" s="23">
        <f t="shared" si="6"/>
        <v>-457821</v>
      </c>
      <c r="V75" s="23">
        <f t="shared" si="7"/>
        <v>622366.69999999995</v>
      </c>
      <c r="W75" s="23">
        <v>1024876.4</v>
      </c>
      <c r="X75" s="23">
        <f>X76</f>
        <v>-457821</v>
      </c>
      <c r="Y75" s="23">
        <f t="shared" si="8"/>
        <v>567055.4</v>
      </c>
      <c r="Z75" s="23">
        <v>81975.3</v>
      </c>
      <c r="AA75" s="23"/>
      <c r="AB75" s="23">
        <f t="shared" si="9"/>
        <v>81975.3</v>
      </c>
      <c r="AC75" s="23">
        <v>43469.8</v>
      </c>
      <c r="AD75" s="23"/>
      <c r="AE75" s="23"/>
      <c r="AF75" s="23">
        <v>55311.3</v>
      </c>
      <c r="AG75" s="23"/>
      <c r="AH75" s="23">
        <f t="shared" si="10"/>
        <v>55311.3</v>
      </c>
      <c r="AI75" s="23">
        <f t="shared" si="14"/>
        <v>2960079.8</v>
      </c>
      <c r="AJ75" s="23">
        <f t="shared" si="12"/>
        <v>-457821</v>
      </c>
      <c r="AK75" s="23">
        <f t="shared" si="13"/>
        <v>2502258.7999999998</v>
      </c>
    </row>
    <row r="76" spans="1:38" s="22" customFormat="1" ht="25.5">
      <c r="A76" s="17"/>
      <c r="B76" s="24" t="s">
        <v>120</v>
      </c>
      <c r="C76" s="24" t="s">
        <v>64</v>
      </c>
      <c r="D76" s="25" t="s">
        <v>121</v>
      </c>
      <c r="E76" s="26">
        <v>1066945.1000000001</v>
      </c>
      <c r="F76" s="26">
        <f t="shared" si="0"/>
        <v>0</v>
      </c>
      <c r="G76" s="26">
        <f t="shared" si="1"/>
        <v>1066945.1000000001</v>
      </c>
      <c r="H76" s="26">
        <v>1065060.1000000001</v>
      </c>
      <c r="I76" s="26"/>
      <c r="J76" s="26">
        <f t="shared" si="2"/>
        <v>1065060.1000000001</v>
      </c>
      <c r="K76" s="26">
        <v>688248.2</v>
      </c>
      <c r="L76" s="26"/>
      <c r="M76" s="26">
        <f t="shared" si="3"/>
        <v>688248.2</v>
      </c>
      <c r="N76" s="26">
        <v>56441.7</v>
      </c>
      <c r="O76" s="26"/>
      <c r="P76" s="26">
        <f t="shared" si="4"/>
        <v>56441.7</v>
      </c>
      <c r="Q76" s="26">
        <v>1885</v>
      </c>
      <c r="R76" s="26"/>
      <c r="S76" s="26">
        <f t="shared" si="5"/>
        <v>1885</v>
      </c>
      <c r="T76" s="26">
        <v>1033531.2</v>
      </c>
      <c r="U76" s="26">
        <f t="shared" si="6"/>
        <v>-457821</v>
      </c>
      <c r="V76" s="26">
        <f t="shared" si="7"/>
        <v>575710.19999999995</v>
      </c>
      <c r="W76" s="26">
        <v>1023469.4</v>
      </c>
      <c r="X76" s="26">
        <v>-457821</v>
      </c>
      <c r="Y76" s="26">
        <f t="shared" si="8"/>
        <v>565648.4</v>
      </c>
      <c r="Z76" s="26">
        <v>81375.3</v>
      </c>
      <c r="AA76" s="26"/>
      <c r="AB76" s="26">
        <f t="shared" si="9"/>
        <v>81375.3</v>
      </c>
      <c r="AC76" s="26">
        <v>43303.8</v>
      </c>
      <c r="AD76" s="26"/>
      <c r="AE76" s="26"/>
      <c r="AF76" s="26">
        <v>10061.799999999999</v>
      </c>
      <c r="AG76" s="26"/>
      <c r="AH76" s="26">
        <f t="shared" si="10"/>
        <v>10061.799999999999</v>
      </c>
      <c r="AI76" s="26">
        <f t="shared" si="14"/>
        <v>2100476.2999999998</v>
      </c>
      <c r="AJ76" s="26">
        <f t="shared" si="12"/>
        <v>-457821</v>
      </c>
      <c r="AK76" s="26">
        <f t="shared" si="13"/>
        <v>1642655.2999999998</v>
      </c>
    </row>
    <row r="77" spans="1:38" s="22" customFormat="1" ht="25.5">
      <c r="A77" s="17"/>
      <c r="B77" s="18" t="s">
        <v>123</v>
      </c>
      <c r="C77" s="19"/>
      <c r="D77" s="20" t="s">
        <v>124</v>
      </c>
      <c r="E77" s="21">
        <v>1877582</v>
      </c>
      <c r="F77" s="21">
        <f>F78</f>
        <v>90000</v>
      </c>
      <c r="G77" s="21">
        <f t="shared" si="1"/>
        <v>1967582</v>
      </c>
      <c r="H77" s="21">
        <v>108048.8</v>
      </c>
      <c r="I77" s="21">
        <f>I78</f>
        <v>90000</v>
      </c>
      <c r="J77" s="21">
        <f t="shared" si="2"/>
        <v>198048.8</v>
      </c>
      <c r="K77" s="21">
        <v>67541.2</v>
      </c>
      <c r="L77" s="21">
        <f>L78</f>
        <v>90000</v>
      </c>
      <c r="M77" s="21">
        <f t="shared" si="3"/>
        <v>157541.20000000001</v>
      </c>
      <c r="N77" s="21">
        <v>9018.5999999999985</v>
      </c>
      <c r="O77" s="21"/>
      <c r="P77" s="21">
        <f t="shared" si="4"/>
        <v>9018.5999999999985</v>
      </c>
      <c r="Q77" s="21">
        <v>1769533.2000000002</v>
      </c>
      <c r="R77" s="21"/>
      <c r="S77" s="21">
        <f t="shared" si="5"/>
        <v>1769533.2000000002</v>
      </c>
      <c r="T77" s="21">
        <v>3010</v>
      </c>
      <c r="U77" s="21">
        <f t="shared" si="6"/>
        <v>0</v>
      </c>
      <c r="V77" s="21">
        <f t="shared" si="7"/>
        <v>3010</v>
      </c>
      <c r="W77" s="21">
        <v>2914.6</v>
      </c>
      <c r="X77" s="21"/>
      <c r="Y77" s="21">
        <f t="shared" si="8"/>
        <v>2914.6</v>
      </c>
      <c r="Z77" s="21">
        <v>900.6</v>
      </c>
      <c r="AA77" s="21"/>
      <c r="AB77" s="21">
        <f t="shared" si="9"/>
        <v>900.6</v>
      </c>
      <c r="AC77" s="21">
        <v>397.4</v>
      </c>
      <c r="AD77" s="21"/>
      <c r="AE77" s="21"/>
      <c r="AF77" s="21">
        <v>95.4</v>
      </c>
      <c r="AG77" s="21"/>
      <c r="AH77" s="21">
        <f t="shared" si="10"/>
        <v>95.4</v>
      </c>
      <c r="AI77" s="21">
        <f t="shared" si="14"/>
        <v>1880592</v>
      </c>
      <c r="AJ77" s="21">
        <f t="shared" si="12"/>
        <v>90000</v>
      </c>
      <c r="AK77" s="21">
        <f t="shared" si="13"/>
        <v>1970592</v>
      </c>
    </row>
    <row r="78" spans="1:38" s="22" customFormat="1" ht="83.25" customHeight="1">
      <c r="A78" s="17"/>
      <c r="B78" s="24">
        <v>6381160</v>
      </c>
      <c r="C78" s="24"/>
      <c r="D78" s="25" t="s">
        <v>132</v>
      </c>
      <c r="E78" s="26"/>
      <c r="F78" s="26">
        <f t="shared" si="0"/>
        <v>90000</v>
      </c>
      <c r="G78" s="26">
        <f t="shared" si="1"/>
        <v>90000</v>
      </c>
      <c r="H78" s="26"/>
      <c r="I78" s="26">
        <f>L78</f>
        <v>90000</v>
      </c>
      <c r="J78" s="26">
        <f t="shared" si="2"/>
        <v>90000</v>
      </c>
      <c r="K78" s="26">
        <f>L78</f>
        <v>90000</v>
      </c>
      <c r="L78" s="26">
        <v>90000</v>
      </c>
      <c r="M78" s="26">
        <f t="shared" si="3"/>
        <v>180000</v>
      </c>
      <c r="N78" s="26"/>
      <c r="O78" s="26"/>
      <c r="P78" s="26">
        <f t="shared" si="4"/>
        <v>0</v>
      </c>
      <c r="Q78" s="26"/>
      <c r="R78" s="26"/>
      <c r="S78" s="26">
        <f t="shared" si="5"/>
        <v>0</v>
      </c>
      <c r="T78" s="26"/>
      <c r="U78" s="26">
        <f t="shared" si="6"/>
        <v>0</v>
      </c>
      <c r="V78" s="26">
        <f t="shared" si="7"/>
        <v>0</v>
      </c>
      <c r="W78" s="26"/>
      <c r="X78" s="26"/>
      <c r="Y78" s="26">
        <f t="shared" si="8"/>
        <v>0</v>
      </c>
      <c r="Z78" s="26"/>
      <c r="AA78" s="26"/>
      <c r="AB78" s="26">
        <f t="shared" si="9"/>
        <v>0</v>
      </c>
      <c r="AC78" s="26"/>
      <c r="AD78" s="26"/>
      <c r="AE78" s="26"/>
      <c r="AF78" s="26"/>
      <c r="AG78" s="26"/>
      <c r="AH78" s="26">
        <f t="shared" si="10"/>
        <v>0</v>
      </c>
      <c r="AI78" s="26"/>
      <c r="AJ78" s="26">
        <f t="shared" si="12"/>
        <v>90000</v>
      </c>
      <c r="AK78" s="26">
        <f t="shared" si="13"/>
        <v>90000</v>
      </c>
    </row>
    <row r="79" spans="1:38" s="22" customFormat="1" ht="25.5">
      <c r="A79" s="17"/>
      <c r="B79" s="18" t="s">
        <v>125</v>
      </c>
      <c r="C79" s="19"/>
      <c r="D79" s="20" t="s">
        <v>126</v>
      </c>
      <c r="E79" s="21">
        <v>432699.5</v>
      </c>
      <c r="F79" s="21">
        <f t="shared" si="0"/>
        <v>-57512</v>
      </c>
      <c r="G79" s="21">
        <f t="shared" si="1"/>
        <v>375187.5</v>
      </c>
      <c r="H79" s="21">
        <v>361844.2</v>
      </c>
      <c r="I79" s="21">
        <f>I81</f>
        <v>-34984</v>
      </c>
      <c r="J79" s="21">
        <f t="shared" si="2"/>
        <v>326860.2</v>
      </c>
      <c r="K79" s="21">
        <v>235012.6</v>
      </c>
      <c r="L79" s="21"/>
      <c r="M79" s="21">
        <f t="shared" si="3"/>
        <v>235012.6</v>
      </c>
      <c r="N79" s="21">
        <v>4795.8999999999996</v>
      </c>
      <c r="O79" s="21"/>
      <c r="P79" s="21">
        <f t="shared" si="4"/>
        <v>4795.8999999999996</v>
      </c>
      <c r="Q79" s="21">
        <v>70855.3</v>
      </c>
      <c r="R79" s="21">
        <f>R81</f>
        <v>-22528</v>
      </c>
      <c r="S79" s="21">
        <f t="shared" si="5"/>
        <v>48327.3</v>
      </c>
      <c r="T79" s="21">
        <v>150</v>
      </c>
      <c r="U79" s="21">
        <f t="shared" si="6"/>
        <v>0</v>
      </c>
      <c r="V79" s="21">
        <f t="shared" si="7"/>
        <v>150</v>
      </c>
      <c r="W79" s="21">
        <v>61.5</v>
      </c>
      <c r="X79" s="21"/>
      <c r="Y79" s="21">
        <f t="shared" si="8"/>
        <v>61.5</v>
      </c>
      <c r="Z79" s="21">
        <v>20</v>
      </c>
      <c r="AA79" s="21"/>
      <c r="AB79" s="21">
        <f t="shared" si="9"/>
        <v>20</v>
      </c>
      <c r="AC79" s="21">
        <v>0</v>
      </c>
      <c r="AD79" s="21"/>
      <c r="AE79" s="21"/>
      <c r="AF79" s="21">
        <v>88.5</v>
      </c>
      <c r="AG79" s="21"/>
      <c r="AH79" s="21">
        <f t="shared" si="10"/>
        <v>88.5</v>
      </c>
      <c r="AI79" s="21">
        <f>T79+E79</f>
        <v>432849.5</v>
      </c>
      <c r="AJ79" s="21">
        <f>U79+F79</f>
        <v>-57512</v>
      </c>
      <c r="AK79" s="21">
        <f t="shared" si="13"/>
        <v>375337.5</v>
      </c>
    </row>
    <row r="80" spans="1:38" s="22" customFormat="1" ht="27">
      <c r="A80" s="17"/>
      <c r="B80" s="19" t="s">
        <v>127</v>
      </c>
      <c r="C80" s="19"/>
      <c r="D80" s="1" t="s">
        <v>126</v>
      </c>
      <c r="E80" s="23">
        <v>432699.5</v>
      </c>
      <c r="F80" s="23">
        <f t="shared" si="0"/>
        <v>-57512</v>
      </c>
      <c r="G80" s="23">
        <f t="shared" si="1"/>
        <v>375187.5</v>
      </c>
      <c r="H80" s="23">
        <v>361844.2</v>
      </c>
      <c r="I80" s="23">
        <f>I81</f>
        <v>-34984</v>
      </c>
      <c r="J80" s="23">
        <f t="shared" si="2"/>
        <v>326860.2</v>
      </c>
      <c r="K80" s="23">
        <v>235012.6</v>
      </c>
      <c r="L80" s="23"/>
      <c r="M80" s="23">
        <f t="shared" si="3"/>
        <v>235012.6</v>
      </c>
      <c r="N80" s="23">
        <v>4795.8999999999996</v>
      </c>
      <c r="O80" s="23"/>
      <c r="P80" s="23">
        <f t="shared" si="4"/>
        <v>4795.8999999999996</v>
      </c>
      <c r="Q80" s="23">
        <v>70855.3</v>
      </c>
      <c r="R80" s="23">
        <f>R81</f>
        <v>-22528</v>
      </c>
      <c r="S80" s="23">
        <f t="shared" si="5"/>
        <v>48327.3</v>
      </c>
      <c r="T80" s="23">
        <v>150</v>
      </c>
      <c r="U80" s="23">
        <f t="shared" si="6"/>
        <v>0</v>
      </c>
      <c r="V80" s="23">
        <f t="shared" si="7"/>
        <v>150</v>
      </c>
      <c r="W80" s="23">
        <v>61.5</v>
      </c>
      <c r="X80" s="23"/>
      <c r="Y80" s="23">
        <f t="shared" si="8"/>
        <v>61.5</v>
      </c>
      <c r="Z80" s="23">
        <v>20</v>
      </c>
      <c r="AA80" s="23"/>
      <c r="AB80" s="23">
        <f t="shared" si="9"/>
        <v>20</v>
      </c>
      <c r="AC80" s="23">
        <v>0</v>
      </c>
      <c r="AD80" s="23"/>
      <c r="AE80" s="23"/>
      <c r="AF80" s="23">
        <v>88.5</v>
      </c>
      <c r="AG80" s="23"/>
      <c r="AH80" s="23">
        <f t="shared" si="10"/>
        <v>88.5</v>
      </c>
      <c r="AI80" s="23">
        <f>T80+E80</f>
        <v>432849.5</v>
      </c>
      <c r="AJ80" s="23">
        <f t="shared" si="12"/>
        <v>-57512</v>
      </c>
      <c r="AK80" s="23">
        <f t="shared" si="13"/>
        <v>375337.5</v>
      </c>
    </row>
    <row r="81" spans="1:37" s="22" customFormat="1" ht="25.5">
      <c r="A81" s="17"/>
      <c r="B81" s="24" t="s">
        <v>128</v>
      </c>
      <c r="C81" s="24" t="s">
        <v>122</v>
      </c>
      <c r="D81" s="25" t="s">
        <v>129</v>
      </c>
      <c r="E81" s="26">
        <v>406899.5</v>
      </c>
      <c r="F81" s="26">
        <f t="shared" si="0"/>
        <v>-57512</v>
      </c>
      <c r="G81" s="26">
        <f t="shared" si="1"/>
        <v>349387.5</v>
      </c>
      <c r="H81" s="26">
        <v>361844.2</v>
      </c>
      <c r="I81" s="26">
        <v>-34984</v>
      </c>
      <c r="J81" s="26">
        <f t="shared" si="2"/>
        <v>326860.2</v>
      </c>
      <c r="K81" s="26">
        <v>235012.6</v>
      </c>
      <c r="L81" s="26"/>
      <c r="M81" s="26">
        <f t="shared" si="3"/>
        <v>235012.6</v>
      </c>
      <c r="N81" s="26">
        <v>4795.8999999999996</v>
      </c>
      <c r="O81" s="26"/>
      <c r="P81" s="26">
        <f t="shared" si="4"/>
        <v>4795.8999999999996</v>
      </c>
      <c r="Q81" s="26">
        <v>45055.3</v>
      </c>
      <c r="R81" s="26">
        <v>-22528</v>
      </c>
      <c r="S81" s="26">
        <f t="shared" si="5"/>
        <v>22527.300000000003</v>
      </c>
      <c r="T81" s="26">
        <v>150</v>
      </c>
      <c r="U81" s="26">
        <f t="shared" si="6"/>
        <v>0</v>
      </c>
      <c r="V81" s="26">
        <f t="shared" si="7"/>
        <v>150</v>
      </c>
      <c r="W81" s="26">
        <v>61.5</v>
      </c>
      <c r="X81" s="26"/>
      <c r="Y81" s="26">
        <f t="shared" si="8"/>
        <v>61.5</v>
      </c>
      <c r="Z81" s="26">
        <v>20</v>
      </c>
      <c r="AA81" s="26"/>
      <c r="AB81" s="26">
        <f t="shared" si="9"/>
        <v>20</v>
      </c>
      <c r="AC81" s="26">
        <v>0</v>
      </c>
      <c r="AD81" s="26"/>
      <c r="AE81" s="26"/>
      <c r="AF81" s="26">
        <v>88.5</v>
      </c>
      <c r="AG81" s="26"/>
      <c r="AH81" s="26">
        <f t="shared" si="10"/>
        <v>88.5</v>
      </c>
      <c r="AI81" s="26">
        <f>T81+E81</f>
        <v>407049.5</v>
      </c>
      <c r="AJ81" s="26">
        <f t="shared" si="12"/>
        <v>-57512</v>
      </c>
      <c r="AK81" s="26">
        <f t="shared" si="13"/>
        <v>349537.5</v>
      </c>
    </row>
    <row r="82" spans="1:37" ht="12.75" customHeight="1">
      <c r="B82" s="27"/>
      <c r="C82" s="28"/>
      <c r="D82" s="29" t="s">
        <v>130</v>
      </c>
      <c r="E82" s="30">
        <v>0</v>
      </c>
      <c r="F82" s="30"/>
      <c r="G82" s="30"/>
      <c r="H82" s="30">
        <v>0</v>
      </c>
      <c r="I82" s="31"/>
      <c r="J82" s="31"/>
      <c r="K82" s="30">
        <v>0</v>
      </c>
      <c r="L82" s="30"/>
      <c r="M82" s="30"/>
      <c r="N82" s="30">
        <v>0</v>
      </c>
      <c r="O82" s="30"/>
      <c r="P82" s="30"/>
      <c r="Q82" s="30">
        <v>0</v>
      </c>
      <c r="R82" s="30"/>
      <c r="S82" s="30"/>
      <c r="T82" s="30">
        <v>0</v>
      </c>
      <c r="U82" s="30"/>
      <c r="V82" s="30"/>
      <c r="W82" s="30">
        <v>0</v>
      </c>
      <c r="X82" s="30"/>
      <c r="Y82" s="30"/>
      <c r="Z82" s="30">
        <v>0</v>
      </c>
      <c r="AA82" s="30"/>
      <c r="AB82" s="30"/>
      <c r="AC82" s="30">
        <v>0</v>
      </c>
      <c r="AD82" s="30"/>
      <c r="AE82" s="30"/>
      <c r="AF82" s="30">
        <v>0</v>
      </c>
      <c r="AG82" s="31"/>
      <c r="AH82" s="31"/>
      <c r="AI82" s="30">
        <f>T82+E82</f>
        <v>0</v>
      </c>
    </row>
  </sheetData>
  <mergeCells count="29">
    <mergeCell ref="E3:S3"/>
    <mergeCell ref="AF1:AK1"/>
    <mergeCell ref="Y4:Y5"/>
    <mergeCell ref="AG4:AG5"/>
    <mergeCell ref="AH4:AH5"/>
    <mergeCell ref="AJ3:AJ5"/>
    <mergeCell ref="AK3:AK5"/>
    <mergeCell ref="T3:AH3"/>
    <mergeCell ref="Z4:AE4"/>
    <mergeCell ref="S4:S5"/>
    <mergeCell ref="U4:U5"/>
    <mergeCell ref="V4:V5"/>
    <mergeCell ref="X4:X5"/>
    <mergeCell ref="B3:B5"/>
    <mergeCell ref="C3:C5"/>
    <mergeCell ref="D3:D5"/>
    <mergeCell ref="AI3:AI5"/>
    <mergeCell ref="E4:E5"/>
    <mergeCell ref="H4:H5"/>
    <mergeCell ref="Q4:Q5"/>
    <mergeCell ref="T4:T5"/>
    <mergeCell ref="W4:W5"/>
    <mergeCell ref="AF4:AF5"/>
    <mergeCell ref="F4:F5"/>
    <mergeCell ref="G4:G5"/>
    <mergeCell ref="I4:I5"/>
    <mergeCell ref="J4:J5"/>
    <mergeCell ref="R4:R5"/>
    <mergeCell ref="K4:P4"/>
  </mergeCells>
  <pageMargins left="0.74803149606299213" right="0.74803149606299213" top="0.59055118110236227" bottom="0.59055118110236227" header="0.51181102362204722" footer="0.51181102362204722"/>
  <pageSetup paperSize="9" scale="26" fitToHeight="0" orientation="landscape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Додаток №1</vt:lpstr>
      <vt:lpstr>'Додаток №1'!Заголовки_для_печати</vt:lpstr>
      <vt:lpstr>'Додаток №1'!Область_печати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2015-02-24T10:44:36Z</cp:lastPrinted>
  <dcterms:created xsi:type="dcterms:W3CDTF">2015-02-23T16:02:38Z</dcterms:created>
  <dcterms:modified xsi:type="dcterms:W3CDTF">2015-02-25T21:47:26Z</dcterms:modified>
</cp:coreProperties>
</file>