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E26" i="1" l="1"/>
  <c r="O26" i="1" s="1"/>
  <c r="E24" i="1"/>
  <c r="G19" i="1"/>
  <c r="K19" i="1"/>
  <c r="M19" i="1"/>
  <c r="O19" i="1"/>
  <c r="Q21" i="1"/>
  <c r="R21" i="1"/>
  <c r="S21" i="1"/>
  <c r="T21" i="1"/>
  <c r="S22" i="1"/>
  <c r="R23" i="1"/>
  <c r="S23" i="1"/>
  <c r="T23" i="1"/>
  <c r="S24" i="1"/>
  <c r="T24" i="1"/>
  <c r="Q25" i="1"/>
  <c r="R25" i="1"/>
  <c r="T25" i="1"/>
  <c r="S26" i="1"/>
  <c r="T26" i="1"/>
  <c r="O24" i="1"/>
  <c r="P21" i="1"/>
  <c r="U22" i="1"/>
  <c r="U23" i="1"/>
  <c r="U24" i="1"/>
  <c r="U25" i="1"/>
  <c r="U26" i="1"/>
  <c r="E25" i="1"/>
  <c r="K25" i="1" s="1"/>
  <c r="S25" i="1" s="1"/>
  <c r="S27" i="1" l="1"/>
  <c r="K27" i="1"/>
  <c r="G26" i="1"/>
  <c r="Q26" i="1" s="1"/>
  <c r="I26" i="1"/>
  <c r="R26" i="1" s="1"/>
  <c r="G24" i="1"/>
  <c r="Q24" i="1" s="1"/>
  <c r="I24" i="1"/>
  <c r="R24" i="1" s="1"/>
  <c r="O25" i="1"/>
  <c r="P26" i="1"/>
  <c r="V26" i="1" s="1"/>
  <c r="P25" i="1"/>
  <c r="V25" i="1" s="1"/>
  <c r="E23" i="1"/>
  <c r="E22" i="1"/>
  <c r="E27" i="1" s="1"/>
  <c r="N21" i="1"/>
  <c r="O21" i="1" l="1"/>
  <c r="N27" i="1"/>
  <c r="O22" i="1"/>
  <c r="M22" i="1"/>
  <c r="M27" i="1" s="1"/>
  <c r="I22" i="1"/>
  <c r="I27" i="1" s="1"/>
  <c r="G22" i="1"/>
  <c r="O23" i="1"/>
  <c r="G23" i="1"/>
  <c r="Q23" i="1" s="1"/>
  <c r="U21" i="1"/>
  <c r="P22" i="1"/>
  <c r="P23" i="1"/>
  <c r="V23" i="1" s="1"/>
  <c r="P24" i="1"/>
  <c r="V24" i="1" s="1"/>
  <c r="V22" i="1" l="1"/>
  <c r="P27" i="1"/>
  <c r="V21" i="1"/>
  <c r="U27" i="1"/>
  <c r="G27" i="1"/>
  <c r="O27" i="1"/>
  <c r="Q22" i="1"/>
  <c r="Q27" i="1" s="1"/>
  <c r="R22" i="1"/>
  <c r="R27" i="1" s="1"/>
  <c r="T22" i="1"/>
  <c r="T27" i="1" s="1"/>
  <c r="V27" i="1" l="1"/>
  <c r="U28" i="1" s="1"/>
  <c r="V28" i="1"/>
  <c r="T28" i="1"/>
  <c r="R28" i="1"/>
  <c r="P28" i="1" l="1"/>
  <c r="Q28" i="1"/>
  <c r="S28" i="1"/>
</calcChain>
</file>

<file path=xl/sharedStrings.xml><?xml version="1.0" encoding="utf-8"?>
<sst xmlns="http://schemas.openxmlformats.org/spreadsheetml/2006/main" count="72" uniqueCount="58">
  <si>
    <t>50 Га</t>
  </si>
  <si>
    <t>№ п/п</t>
  </si>
  <si>
    <t>Податок з доходів фізичних осіб</t>
  </si>
  <si>
    <t>3000 грн</t>
  </si>
  <si>
    <t>Плата за надра</t>
  </si>
  <si>
    <t>Податок на прибуток</t>
  </si>
  <si>
    <t>Єдиний соціальний внесок</t>
  </si>
  <si>
    <t>Найменування</t>
  </si>
  <si>
    <t>Орендована площа</t>
  </si>
  <si>
    <t>Чисельність працівників</t>
  </si>
  <si>
    <t>Середньомісячна заробітна плата</t>
  </si>
  <si>
    <t>2 тони в рік</t>
  </si>
  <si>
    <t>50 чол</t>
  </si>
  <si>
    <t>Всього:</t>
  </si>
  <si>
    <t>Плата за землю</t>
  </si>
  <si>
    <t>ДОВІДКА</t>
  </si>
  <si>
    <t>по платежам в бюджети всіх рівнів в результаті діяльності підприємства з видобутку бурштину</t>
  </si>
  <si>
    <t>Відшкодування втрат лісогосподарського виробництва</t>
  </si>
  <si>
    <t>15 % від фонду</t>
  </si>
  <si>
    <t>1,5 % від фонду</t>
  </si>
  <si>
    <t>18 % від прибутку</t>
  </si>
  <si>
    <t>Військовий збір</t>
  </si>
  <si>
    <t>Підприємство потужністю 2 т в рік</t>
  </si>
  <si>
    <t>тис.грн.</t>
  </si>
  <si>
    <t>Виробнича потужність по бурштину</t>
  </si>
  <si>
    <t>Ціна реалізації бурштину</t>
  </si>
  <si>
    <t>Вихідні дані:</t>
  </si>
  <si>
    <t>5 % від доходу</t>
  </si>
  <si>
    <t>ст.69</t>
  </si>
  <si>
    <t>ст.29, ст.64 та ст.66</t>
  </si>
  <si>
    <t>ст.29</t>
  </si>
  <si>
    <t>ст.29, ст.64</t>
  </si>
  <si>
    <t>ст.29, ст.66</t>
  </si>
  <si>
    <t>в т.ч. розподіл по бюджетам</t>
  </si>
  <si>
    <t>1.Бюджет</t>
  </si>
  <si>
    <t>1.1. державний</t>
  </si>
  <si>
    <t>1.2. обласний</t>
  </si>
  <si>
    <t>1.3. районний</t>
  </si>
  <si>
    <t>2. Фонди соціального страхування</t>
  </si>
  <si>
    <t>1.4. місцевий, селищний</t>
  </si>
  <si>
    <t>Питома вага:</t>
  </si>
  <si>
    <t>Бюджет-ний кодекс України</t>
  </si>
  <si>
    <t>умовно на 1 тону бурштину щорічно</t>
  </si>
  <si>
    <t>1. Разові платежі до бюджетів всіх рівнів</t>
  </si>
  <si>
    <t>2. Щорічні платежі до бюджетів всіх рівнів</t>
  </si>
  <si>
    <t>Разом, щорічні платежі:</t>
  </si>
  <si>
    <t>%</t>
  </si>
  <si>
    <t>близько 40% від фонду</t>
  </si>
  <si>
    <t>формула розра-хунку</t>
  </si>
  <si>
    <t>2. Фонди соц. страх.</t>
  </si>
  <si>
    <t>Висновок: на основі зазначених вихідних даних та діючого законодавства України</t>
  </si>
  <si>
    <t>податків, зборів та платежів в бюджети всіх рівнів та Фонди соціального страхування.</t>
  </si>
  <si>
    <t>1200 $ за 1 кг</t>
  </si>
  <si>
    <t>Курс НБУ</t>
  </si>
  <si>
    <t>21,00 грн/долл</t>
  </si>
  <si>
    <t>Ринок реалізації</t>
  </si>
  <si>
    <t>100 % експорт</t>
  </si>
  <si>
    <r>
      <t xml:space="preserve">підприємство сплачуватиме </t>
    </r>
    <r>
      <rPr>
        <b/>
        <u/>
        <sz val="14"/>
        <color theme="1"/>
        <rFont val="Calibri"/>
        <family val="2"/>
        <charset val="204"/>
        <scheme val="minor"/>
      </rPr>
      <t>щорічно близько 3,3 млн.грн. з 1 т видобутого бурштину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</si>
</sst>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\ _г_р_н_._-;\-* #,##0.0\ _г_р_н_._-;_-* &quot;-&quot;?\ _г_р_н_._-;_-@_-"/>
  </numFmts>
  <fonts count="11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i/>
      <sz val="9"/>
      <color theme="1"/>
      <name val="Calibri"/>
      <family val="2"/>
      <charset val="204"/>
      <scheme val="minor"/>
    </font>
    <font>
      <b/>
      <i/>
      <sz val="9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u/>
      <sz val="14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lightUp"/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0000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90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164" fontId="0" fillId="2" borderId="1" xfId="0" applyNumberFormat="1" applyFill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9" fontId="1" fillId="3" borderId="0" xfId="1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4" borderId="4" xfId="0" applyFont="1" applyFill="1" applyBorder="1" applyAlignment="1">
      <alignment vertical="center" wrapText="1"/>
    </xf>
    <xf numFmtId="0" fontId="1" fillId="4" borderId="3" xfId="0" applyFont="1" applyFill="1" applyBorder="1" applyAlignment="1">
      <alignment vertical="center"/>
    </xf>
    <xf numFmtId="164" fontId="0" fillId="0" borderId="3" xfId="0" applyNumberFormat="1" applyBorder="1" applyAlignment="1">
      <alignment horizontal="center" vertical="center" wrapText="1"/>
    </xf>
    <xf numFmtId="164" fontId="1" fillId="0" borderId="3" xfId="0" applyNumberFormat="1" applyFont="1" applyBorder="1" applyAlignment="1">
      <alignment horizontal="center" vertical="center" wrapText="1"/>
    </xf>
    <xf numFmtId="164" fontId="0" fillId="0" borderId="5" xfId="0" applyNumberFormat="1" applyBorder="1" applyAlignment="1">
      <alignment horizontal="center" vertical="center" wrapText="1"/>
    </xf>
    <xf numFmtId="0" fontId="1" fillId="4" borderId="11" xfId="0" applyFont="1" applyFill="1" applyBorder="1" applyAlignment="1">
      <alignment vertical="center" wrapText="1"/>
    </xf>
    <xf numFmtId="0" fontId="1" fillId="4" borderId="12" xfId="0" applyFont="1" applyFill="1" applyBorder="1" applyAlignment="1">
      <alignment vertical="center" wrapText="1"/>
    </xf>
    <xf numFmtId="9" fontId="8" fillId="0" borderId="13" xfId="0" applyNumberFormat="1" applyFont="1" applyBorder="1" applyAlignment="1">
      <alignment horizontal="center" vertical="center" wrapText="1"/>
    </xf>
    <xf numFmtId="164" fontId="3" fillId="0" borderId="14" xfId="0" applyNumberFormat="1" applyFont="1" applyBorder="1" applyAlignment="1">
      <alignment horizontal="center" vertical="center" wrapText="1"/>
    </xf>
    <xf numFmtId="164" fontId="1" fillId="0" borderId="13" xfId="0" applyNumberFormat="1" applyFont="1" applyBorder="1" applyAlignment="1">
      <alignment horizontal="center" vertical="center" wrapText="1"/>
    </xf>
    <xf numFmtId="164" fontId="4" fillId="0" borderId="13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164" fontId="0" fillId="0" borderId="6" xfId="0" applyNumberFormat="1" applyBorder="1" applyAlignment="1">
      <alignment horizontal="center" vertical="center" wrapText="1"/>
    </xf>
    <xf numFmtId="164" fontId="0" fillId="0" borderId="7" xfId="0" applyNumberFormat="1" applyBorder="1" applyAlignment="1">
      <alignment horizontal="center" vertical="center" wrapText="1"/>
    </xf>
    <xf numFmtId="164" fontId="0" fillId="0" borderId="2" xfId="0" applyNumberFormat="1" applyBorder="1" applyAlignment="1">
      <alignment horizontal="center" vertical="center" wrapText="1"/>
    </xf>
    <xf numFmtId="164" fontId="3" fillId="0" borderId="2" xfId="0" applyNumberFormat="1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164" fontId="1" fillId="0" borderId="29" xfId="0" applyNumberFormat="1" applyFont="1" applyBorder="1" applyAlignment="1">
      <alignment horizontal="center" vertical="center" wrapText="1"/>
    </xf>
    <xf numFmtId="164" fontId="1" fillId="0" borderId="30" xfId="0" applyNumberFormat="1" applyFont="1" applyBorder="1" applyAlignment="1">
      <alignment horizontal="center" vertical="center" wrapText="1"/>
    </xf>
    <xf numFmtId="164" fontId="4" fillId="0" borderId="31" xfId="0" applyNumberFormat="1" applyFont="1" applyBorder="1" applyAlignment="1">
      <alignment horizontal="center" vertical="center" wrapText="1"/>
    </xf>
    <xf numFmtId="164" fontId="4" fillId="0" borderId="30" xfId="0" applyNumberFormat="1" applyFont="1" applyBorder="1" applyAlignment="1">
      <alignment horizontal="center" vertical="center" wrapText="1"/>
    </xf>
    <xf numFmtId="164" fontId="1" fillId="0" borderId="27" xfId="0" applyNumberFormat="1" applyFont="1" applyBorder="1" applyAlignment="1">
      <alignment horizontal="center" vertical="center" wrapText="1"/>
    </xf>
    <xf numFmtId="164" fontId="1" fillId="0" borderId="28" xfId="0" applyNumberFormat="1" applyFont="1" applyBorder="1" applyAlignment="1">
      <alignment horizontal="center" vertical="center" wrapText="1"/>
    </xf>
    <xf numFmtId="164" fontId="4" fillId="0" borderId="28" xfId="0" applyNumberFormat="1" applyFont="1" applyBorder="1" applyAlignment="1">
      <alignment horizontal="center" vertical="center" wrapText="1"/>
    </xf>
    <xf numFmtId="0" fontId="1" fillId="4" borderId="8" xfId="0" applyFont="1" applyFill="1" applyBorder="1" applyAlignment="1">
      <alignment vertical="center"/>
    </xf>
    <xf numFmtId="0" fontId="1" fillId="4" borderId="18" xfId="0" applyFont="1" applyFill="1" applyBorder="1" applyAlignment="1">
      <alignment vertical="center" wrapText="1"/>
    </xf>
    <xf numFmtId="0" fontId="1" fillId="4" borderId="19" xfId="0" applyFont="1" applyFill="1" applyBorder="1" applyAlignment="1">
      <alignment vertical="center" wrapText="1"/>
    </xf>
    <xf numFmtId="0" fontId="1" fillId="4" borderId="20" xfId="0" applyFont="1" applyFill="1" applyBorder="1" applyAlignment="1">
      <alignment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164" fontId="1" fillId="0" borderId="6" xfId="0" applyNumberFormat="1" applyFont="1" applyBorder="1" applyAlignment="1">
      <alignment horizontal="center" vertical="center" wrapText="1"/>
    </xf>
    <xf numFmtId="164" fontId="0" fillId="2" borderId="13" xfId="0" applyNumberFormat="1" applyFill="1" applyBorder="1" applyAlignment="1">
      <alignment horizontal="center" vertical="center" wrapText="1"/>
    </xf>
    <xf numFmtId="164" fontId="0" fillId="2" borderId="14" xfId="0" applyNumberFormat="1" applyFill="1" applyBorder="1" applyAlignment="1">
      <alignment horizontal="center" vertical="center" wrapText="1"/>
    </xf>
    <xf numFmtId="164" fontId="0" fillId="0" borderId="13" xfId="0" applyNumberFormat="1" applyBorder="1" applyAlignment="1">
      <alignment horizontal="center" vertical="center" wrapText="1"/>
    </xf>
    <xf numFmtId="164" fontId="0" fillId="0" borderId="14" xfId="0" applyNumberFormat="1" applyBorder="1" applyAlignment="1">
      <alignment horizontal="center" vertical="center" wrapText="1"/>
    </xf>
    <xf numFmtId="164" fontId="0" fillId="0" borderId="26" xfId="0" applyNumberFormat="1" applyBorder="1" applyAlignment="1">
      <alignment horizontal="center" vertical="center" wrapText="1"/>
    </xf>
    <xf numFmtId="164" fontId="0" fillId="0" borderId="21" xfId="0" applyNumberFormat="1" applyBorder="1" applyAlignment="1">
      <alignment horizontal="center" vertical="center" wrapText="1"/>
    </xf>
    <xf numFmtId="9" fontId="8" fillId="0" borderId="15" xfId="0" applyNumberFormat="1" applyFont="1" applyBorder="1" applyAlignment="1">
      <alignment horizontal="center" vertical="center" wrapText="1"/>
    </xf>
    <xf numFmtId="164" fontId="3" fillId="0" borderId="16" xfId="0" applyNumberFormat="1" applyFont="1" applyBorder="1" applyAlignment="1">
      <alignment horizontal="center" vertical="center" wrapText="1"/>
    </xf>
    <xf numFmtId="164" fontId="1" fillId="5" borderId="3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0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0" fontId="1" fillId="0" borderId="14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1" fillId="0" borderId="17" xfId="0" applyFont="1" applyBorder="1" applyAlignment="1">
      <alignment horizontal="left" vertical="center" wrapText="1"/>
    </xf>
    <xf numFmtId="0" fontId="1" fillId="0" borderId="27" xfId="0" applyFont="1" applyBorder="1" applyAlignment="1">
      <alignment horizontal="left" vertical="center" wrapText="1"/>
    </xf>
    <xf numFmtId="0" fontId="1" fillId="3" borderId="0" xfId="0" applyFont="1" applyFill="1" applyBorder="1" applyAlignment="1">
      <alignment horizontal="right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39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0" fillId="0" borderId="3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1" fillId="5" borderId="40" xfId="0" applyFont="1" applyFill="1" applyBorder="1" applyAlignment="1">
      <alignment horizontal="center" vertical="center" wrapText="1"/>
    </xf>
    <xf numFmtId="0" fontId="1" fillId="5" borderId="36" xfId="0" applyFont="1" applyFill="1" applyBorder="1" applyAlignment="1">
      <alignment horizontal="center" vertical="center" wrapText="1"/>
    </xf>
    <xf numFmtId="0" fontId="1" fillId="5" borderId="37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</cellXfs>
  <cellStyles count="2">
    <cellStyle name="Обычный" xfId="0" builtinId="0"/>
    <cellStyle name="Процентный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32"/>
  <sheetViews>
    <sheetView tabSelected="1" workbookViewId="0">
      <selection sqref="A1:V1"/>
    </sheetView>
  </sheetViews>
  <sheetFormatPr defaultRowHeight="15" x14ac:dyDescent="0.25"/>
  <cols>
    <col min="1" max="1" width="4.140625" style="1" customWidth="1"/>
    <col min="2" max="2" width="22.7109375" style="1" customWidth="1"/>
    <col min="3" max="4" width="9.28515625" style="1" customWidth="1"/>
    <col min="5" max="5" width="10.42578125" style="1" customWidth="1"/>
    <col min="6" max="6" width="5.5703125" style="6" customWidth="1"/>
    <col min="7" max="7" width="9.7109375" style="1" bestFit="1" customWidth="1"/>
    <col min="8" max="8" width="4.5703125" style="6" customWidth="1"/>
    <col min="9" max="9" width="8.42578125" style="1" bestFit="1" customWidth="1"/>
    <col min="10" max="10" width="5.5703125" style="6" customWidth="1"/>
    <col min="11" max="11" width="8.42578125" style="1" bestFit="1" customWidth="1"/>
    <col min="12" max="12" width="4.5703125" style="6" customWidth="1"/>
    <col min="13" max="13" width="9.7109375" style="1" bestFit="1" customWidth="1"/>
    <col min="14" max="14" width="9.7109375" style="1" customWidth="1"/>
    <col min="15" max="15" width="10" style="6" bestFit="1" customWidth="1"/>
    <col min="16" max="16" width="10" style="1" bestFit="1" customWidth="1"/>
    <col min="17" max="20" width="9.140625" style="1" customWidth="1"/>
    <col min="21" max="21" width="12.85546875" style="1" customWidth="1"/>
    <col min="22" max="22" width="10" style="1" bestFit="1" customWidth="1"/>
    <col min="23" max="16384" width="9.140625" style="1"/>
  </cols>
  <sheetData>
    <row r="1" spans="1:22" ht="21" x14ac:dyDescent="0.25">
      <c r="A1" s="77" t="s">
        <v>15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  <c r="R1" s="77"/>
      <c r="S1" s="77"/>
      <c r="T1" s="77"/>
      <c r="U1" s="77"/>
      <c r="V1" s="77"/>
    </row>
    <row r="2" spans="1:22" ht="21" x14ac:dyDescent="0.25">
      <c r="A2" s="77" t="s">
        <v>16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77"/>
      <c r="T2" s="77"/>
      <c r="U2" s="77"/>
      <c r="V2" s="77"/>
    </row>
    <row r="5" spans="1:22" s="11" customFormat="1" ht="15.75" x14ac:dyDescent="0.25">
      <c r="B5" s="11" t="s">
        <v>26</v>
      </c>
    </row>
    <row r="6" spans="1:22" s="12" customFormat="1" ht="15.75" customHeight="1" x14ac:dyDescent="0.25">
      <c r="B6" s="63" t="s">
        <v>24</v>
      </c>
      <c r="C6" s="63"/>
      <c r="D6" s="63" t="s">
        <v>11</v>
      </c>
      <c r="E6" s="63"/>
      <c r="F6" s="16"/>
      <c r="H6" s="11"/>
      <c r="J6" s="11"/>
      <c r="L6" s="11"/>
      <c r="O6" s="11"/>
    </row>
    <row r="7" spans="1:22" s="12" customFormat="1" ht="15.75" x14ac:dyDescent="0.25">
      <c r="B7" s="63" t="s">
        <v>8</v>
      </c>
      <c r="C7" s="63"/>
      <c r="D7" s="63" t="s">
        <v>0</v>
      </c>
      <c r="E7" s="63"/>
      <c r="F7" s="16"/>
      <c r="H7" s="11"/>
      <c r="J7" s="11"/>
      <c r="L7" s="11"/>
      <c r="O7" s="11"/>
    </row>
    <row r="8" spans="1:22" s="12" customFormat="1" ht="15.75" x14ac:dyDescent="0.25">
      <c r="B8" s="63" t="s">
        <v>9</v>
      </c>
      <c r="C8" s="63"/>
      <c r="D8" s="63" t="s">
        <v>12</v>
      </c>
      <c r="E8" s="63"/>
      <c r="F8" s="16"/>
      <c r="H8" s="11"/>
      <c r="J8" s="11"/>
      <c r="L8" s="11"/>
      <c r="O8" s="11"/>
    </row>
    <row r="9" spans="1:22" s="12" customFormat="1" ht="15.75" x14ac:dyDescent="0.25">
      <c r="B9" s="63" t="s">
        <v>10</v>
      </c>
      <c r="C9" s="63"/>
      <c r="D9" s="63" t="s">
        <v>3</v>
      </c>
      <c r="E9" s="63"/>
      <c r="F9" s="16"/>
      <c r="H9" s="11"/>
      <c r="J9" s="11"/>
      <c r="L9" s="11"/>
      <c r="O9" s="11"/>
    </row>
    <row r="10" spans="1:22" s="12" customFormat="1" ht="15.75" customHeight="1" x14ac:dyDescent="0.25">
      <c r="B10" s="63" t="s">
        <v>25</v>
      </c>
      <c r="C10" s="63"/>
      <c r="D10" s="63" t="s">
        <v>52</v>
      </c>
      <c r="E10" s="63"/>
      <c r="F10" s="16"/>
      <c r="H10" s="11"/>
      <c r="J10" s="11"/>
      <c r="L10" s="11"/>
      <c r="O10" s="11"/>
    </row>
    <row r="11" spans="1:22" ht="15.75" x14ac:dyDescent="0.25">
      <c r="B11" s="63" t="s">
        <v>53</v>
      </c>
      <c r="C11" s="63"/>
      <c r="D11" s="63" t="s">
        <v>54</v>
      </c>
      <c r="E11" s="63"/>
      <c r="F11" s="17"/>
      <c r="G11" s="2"/>
      <c r="H11" s="17"/>
      <c r="I11" s="2"/>
      <c r="J11" s="17"/>
      <c r="K11" s="2"/>
      <c r="L11" s="17"/>
      <c r="M11" s="2"/>
    </row>
    <row r="12" spans="1:22" ht="15.75" x14ac:dyDescent="0.25">
      <c r="B12" s="63" t="s">
        <v>55</v>
      </c>
      <c r="C12" s="63"/>
      <c r="D12" s="63" t="s">
        <v>56</v>
      </c>
      <c r="E12" s="63"/>
      <c r="F12" s="17"/>
      <c r="G12" s="2"/>
      <c r="H12" s="17"/>
      <c r="I12" s="2"/>
      <c r="J12" s="17"/>
      <c r="K12" s="2"/>
      <c r="L12" s="17"/>
      <c r="M12" s="2"/>
    </row>
    <row r="13" spans="1:22" ht="15.75" thickBot="1" x14ac:dyDescent="0.3">
      <c r="B13" s="2"/>
      <c r="C13" s="2"/>
      <c r="D13" s="2"/>
      <c r="E13" s="2"/>
      <c r="F13" s="17"/>
      <c r="G13" s="2"/>
      <c r="H13" s="17"/>
      <c r="I13" s="2"/>
      <c r="J13" s="17"/>
      <c r="K13" s="2"/>
      <c r="L13" s="17"/>
      <c r="M13" s="2"/>
      <c r="V13" s="1" t="s">
        <v>23</v>
      </c>
    </row>
    <row r="14" spans="1:22" ht="15" customHeight="1" thickBot="1" x14ac:dyDescent="0.3">
      <c r="A14" s="74" t="s">
        <v>1</v>
      </c>
      <c r="B14" s="72" t="s">
        <v>7</v>
      </c>
      <c r="C14" s="72" t="s">
        <v>48</v>
      </c>
      <c r="D14" s="72" t="s">
        <v>41</v>
      </c>
      <c r="E14" s="78" t="s">
        <v>22</v>
      </c>
      <c r="F14" s="79"/>
      <c r="G14" s="79"/>
      <c r="H14" s="79"/>
      <c r="I14" s="79"/>
      <c r="J14" s="79"/>
      <c r="K14" s="79"/>
      <c r="L14" s="79"/>
      <c r="M14" s="79"/>
      <c r="N14" s="72"/>
      <c r="O14" s="80"/>
      <c r="P14" s="85" t="s">
        <v>42</v>
      </c>
      <c r="Q14" s="86"/>
      <c r="R14" s="86"/>
      <c r="S14" s="86"/>
      <c r="T14" s="86"/>
      <c r="U14" s="86"/>
      <c r="V14" s="87"/>
    </row>
    <row r="15" spans="1:22" ht="15" customHeight="1" thickBot="1" x14ac:dyDescent="0.3">
      <c r="A15" s="75"/>
      <c r="B15" s="62"/>
      <c r="C15" s="62"/>
      <c r="D15" s="62"/>
      <c r="E15" s="69" t="s">
        <v>34</v>
      </c>
      <c r="F15" s="82" t="s">
        <v>33</v>
      </c>
      <c r="G15" s="83"/>
      <c r="H15" s="83"/>
      <c r="I15" s="83"/>
      <c r="J15" s="83"/>
      <c r="K15" s="83"/>
      <c r="L15" s="83"/>
      <c r="M15" s="84"/>
      <c r="N15" s="89" t="s">
        <v>49</v>
      </c>
      <c r="O15" s="88" t="s">
        <v>13</v>
      </c>
      <c r="P15" s="75" t="s">
        <v>34</v>
      </c>
      <c r="Q15" s="81" t="s">
        <v>33</v>
      </c>
      <c r="R15" s="81"/>
      <c r="S15" s="81"/>
      <c r="T15" s="81"/>
      <c r="U15" s="62" t="s">
        <v>38</v>
      </c>
      <c r="V15" s="61" t="s">
        <v>13</v>
      </c>
    </row>
    <row r="16" spans="1:22" ht="27.75" customHeight="1" x14ac:dyDescent="0.25">
      <c r="A16" s="75"/>
      <c r="B16" s="62"/>
      <c r="C16" s="62"/>
      <c r="D16" s="62"/>
      <c r="E16" s="70"/>
      <c r="F16" s="67" t="s">
        <v>35</v>
      </c>
      <c r="G16" s="68"/>
      <c r="H16" s="67" t="s">
        <v>36</v>
      </c>
      <c r="I16" s="68"/>
      <c r="J16" s="67" t="s">
        <v>37</v>
      </c>
      <c r="K16" s="68"/>
      <c r="L16" s="67" t="s">
        <v>39</v>
      </c>
      <c r="M16" s="68"/>
      <c r="N16" s="89"/>
      <c r="O16" s="88"/>
      <c r="P16" s="75"/>
      <c r="Q16" s="81" t="s">
        <v>35</v>
      </c>
      <c r="R16" s="81" t="s">
        <v>36</v>
      </c>
      <c r="S16" s="81" t="s">
        <v>37</v>
      </c>
      <c r="T16" s="81" t="s">
        <v>39</v>
      </c>
      <c r="U16" s="62"/>
      <c r="V16" s="61"/>
    </row>
    <row r="17" spans="1:22" ht="15.75" thickBot="1" x14ac:dyDescent="0.3">
      <c r="A17" s="76"/>
      <c r="B17" s="73"/>
      <c r="C17" s="73"/>
      <c r="D17" s="73"/>
      <c r="E17" s="71"/>
      <c r="F17" s="46" t="s">
        <v>46</v>
      </c>
      <c r="G17" s="47" t="s">
        <v>23</v>
      </c>
      <c r="H17" s="46" t="s">
        <v>46</v>
      </c>
      <c r="I17" s="47" t="s">
        <v>23</v>
      </c>
      <c r="J17" s="46" t="s">
        <v>46</v>
      </c>
      <c r="K17" s="47" t="s">
        <v>23</v>
      </c>
      <c r="L17" s="46" t="s">
        <v>46</v>
      </c>
      <c r="M17" s="47" t="s">
        <v>23</v>
      </c>
      <c r="N17" s="89"/>
      <c r="O17" s="88"/>
      <c r="P17" s="75"/>
      <c r="Q17" s="81"/>
      <c r="R17" s="81"/>
      <c r="S17" s="81"/>
      <c r="T17" s="81"/>
      <c r="U17" s="62"/>
      <c r="V17" s="61"/>
    </row>
    <row r="18" spans="1:22" s="6" customFormat="1" ht="15" customHeight="1" x14ac:dyDescent="0.25">
      <c r="A18" s="42" t="s">
        <v>43</v>
      </c>
      <c r="B18" s="43"/>
      <c r="C18" s="43"/>
      <c r="D18" s="43"/>
      <c r="E18" s="43"/>
      <c r="F18" s="44"/>
      <c r="G18" s="45"/>
      <c r="H18" s="44"/>
      <c r="I18" s="45"/>
      <c r="J18" s="44"/>
      <c r="K18" s="45"/>
      <c r="L18" s="44"/>
      <c r="M18" s="45"/>
      <c r="N18" s="43"/>
      <c r="O18" s="43"/>
      <c r="P18" s="44"/>
      <c r="Q18" s="43"/>
      <c r="R18" s="43"/>
      <c r="S18" s="43"/>
      <c r="T18" s="43"/>
      <c r="U18" s="43"/>
      <c r="V18" s="45"/>
    </row>
    <row r="19" spans="1:22" ht="45" x14ac:dyDescent="0.25">
      <c r="A19" s="3">
        <v>1</v>
      </c>
      <c r="B19" s="5" t="s">
        <v>17</v>
      </c>
      <c r="C19" s="3"/>
      <c r="D19" s="3" t="s">
        <v>28</v>
      </c>
      <c r="E19" s="20">
        <v>4000</v>
      </c>
      <c r="F19" s="25">
        <v>0.25</v>
      </c>
      <c r="G19" s="26">
        <f>$E19*0.25</f>
        <v>1000</v>
      </c>
      <c r="H19" s="25"/>
      <c r="I19" s="26">
        <v>0</v>
      </c>
      <c r="J19" s="25">
        <v>0.15</v>
      </c>
      <c r="K19" s="26">
        <f>$E19*0.15</f>
        <v>600</v>
      </c>
      <c r="L19" s="25">
        <v>0.6</v>
      </c>
      <c r="M19" s="26">
        <f>$E19*0.6</f>
        <v>2400</v>
      </c>
      <c r="N19" s="22"/>
      <c r="O19" s="21">
        <f>E19+N19</f>
        <v>4000</v>
      </c>
      <c r="P19" s="49"/>
      <c r="Q19" s="8"/>
      <c r="R19" s="8"/>
      <c r="S19" s="8"/>
      <c r="T19" s="8"/>
      <c r="U19" s="8"/>
      <c r="V19" s="50"/>
    </row>
    <row r="20" spans="1:22" ht="15" customHeight="1" x14ac:dyDescent="0.25">
      <c r="A20" s="19" t="s">
        <v>44</v>
      </c>
      <c r="B20" s="18"/>
      <c r="C20" s="18"/>
      <c r="D20" s="18"/>
      <c r="E20" s="18"/>
      <c r="F20" s="23"/>
      <c r="G20" s="24"/>
      <c r="H20" s="23"/>
      <c r="I20" s="24"/>
      <c r="J20" s="23"/>
      <c r="K20" s="24"/>
      <c r="L20" s="23"/>
      <c r="M20" s="24"/>
      <c r="N20" s="18"/>
      <c r="O20" s="18"/>
      <c r="P20" s="23"/>
      <c r="Q20" s="18"/>
      <c r="R20" s="18"/>
      <c r="S20" s="18"/>
      <c r="T20" s="18"/>
      <c r="U20" s="18"/>
      <c r="V20" s="24"/>
    </row>
    <row r="21" spans="1:22" ht="44.25" customHeight="1" x14ac:dyDescent="0.25">
      <c r="A21" s="3">
        <v>1</v>
      </c>
      <c r="B21" s="5" t="s">
        <v>6</v>
      </c>
      <c r="C21" s="15" t="s">
        <v>47</v>
      </c>
      <c r="D21" s="3"/>
      <c r="E21" s="20"/>
      <c r="F21" s="27"/>
      <c r="G21" s="26"/>
      <c r="H21" s="28"/>
      <c r="I21" s="26"/>
      <c r="J21" s="28"/>
      <c r="K21" s="26"/>
      <c r="L21" s="28"/>
      <c r="M21" s="26"/>
      <c r="N21" s="22">
        <f>50*3000*12*0.4/1000</f>
        <v>720</v>
      </c>
      <c r="O21" s="21">
        <f t="shared" ref="O21:O26" si="0">E21+N21</f>
        <v>720</v>
      </c>
      <c r="P21" s="51">
        <f t="shared" ref="P21:P26" si="1">E21/2</f>
        <v>0</v>
      </c>
      <c r="Q21" s="9">
        <f t="shared" ref="Q21:Q26" si="2">G21/2</f>
        <v>0</v>
      </c>
      <c r="R21" s="9">
        <f t="shared" ref="R21:R26" si="3">I21/2</f>
        <v>0</v>
      </c>
      <c r="S21" s="9">
        <f t="shared" ref="S21:S26" si="4">K21/2</f>
        <v>0</v>
      </c>
      <c r="T21" s="9">
        <f t="shared" ref="T21:T26" si="5">M21/2</f>
        <v>0</v>
      </c>
      <c r="U21" s="7">
        <f t="shared" ref="U21:U26" si="6">N21/2</f>
        <v>360</v>
      </c>
      <c r="V21" s="52">
        <f t="shared" ref="V21:V26" si="7">P21+U21</f>
        <v>360</v>
      </c>
    </row>
    <row r="22" spans="1:22" ht="44.25" customHeight="1" x14ac:dyDescent="0.25">
      <c r="A22" s="13">
        <v>2</v>
      </c>
      <c r="B22" s="5" t="s">
        <v>2</v>
      </c>
      <c r="C22" s="3" t="s">
        <v>18</v>
      </c>
      <c r="D22" s="3" t="s">
        <v>29</v>
      </c>
      <c r="E22" s="20">
        <f>50*3000*12*0.15/1000</f>
        <v>270</v>
      </c>
      <c r="F22" s="25">
        <v>0.25</v>
      </c>
      <c r="G22" s="26">
        <f>$E22*0.25</f>
        <v>67.5</v>
      </c>
      <c r="H22" s="25">
        <v>0.15</v>
      </c>
      <c r="I22" s="26">
        <f>$E22*0.15</f>
        <v>40.5</v>
      </c>
      <c r="J22" s="25"/>
      <c r="K22" s="26">
        <v>0</v>
      </c>
      <c r="L22" s="25">
        <v>0.6</v>
      </c>
      <c r="M22" s="26">
        <f>$E22*0.6</f>
        <v>162</v>
      </c>
      <c r="N22" s="22"/>
      <c r="O22" s="21">
        <f t="shared" si="0"/>
        <v>270</v>
      </c>
      <c r="P22" s="51">
        <f t="shared" si="1"/>
        <v>135</v>
      </c>
      <c r="Q22" s="9">
        <f t="shared" si="2"/>
        <v>33.75</v>
      </c>
      <c r="R22" s="9">
        <f t="shared" si="3"/>
        <v>20.25</v>
      </c>
      <c r="S22" s="9">
        <f t="shared" si="4"/>
        <v>0</v>
      </c>
      <c r="T22" s="9">
        <f t="shared" si="5"/>
        <v>81</v>
      </c>
      <c r="U22" s="7">
        <f t="shared" si="6"/>
        <v>0</v>
      </c>
      <c r="V22" s="52">
        <f t="shared" si="7"/>
        <v>135</v>
      </c>
    </row>
    <row r="23" spans="1:22" ht="44.25" customHeight="1" x14ac:dyDescent="0.25">
      <c r="A23" s="13">
        <v>3</v>
      </c>
      <c r="B23" s="5" t="s">
        <v>21</v>
      </c>
      <c r="C23" s="3" t="s">
        <v>19</v>
      </c>
      <c r="D23" s="3" t="s">
        <v>30</v>
      </c>
      <c r="E23" s="20">
        <f>50*3000*12*0.015/1000</f>
        <v>27</v>
      </c>
      <c r="F23" s="25">
        <v>1</v>
      </c>
      <c r="G23" s="26">
        <f>E23</f>
        <v>27</v>
      </c>
      <c r="H23" s="25"/>
      <c r="I23" s="26"/>
      <c r="J23" s="25"/>
      <c r="K23" s="26"/>
      <c r="L23" s="25"/>
      <c r="M23" s="26"/>
      <c r="N23" s="22"/>
      <c r="O23" s="21">
        <f t="shared" si="0"/>
        <v>27</v>
      </c>
      <c r="P23" s="51">
        <f t="shared" si="1"/>
        <v>13.5</v>
      </c>
      <c r="Q23" s="9">
        <f t="shared" si="2"/>
        <v>13.5</v>
      </c>
      <c r="R23" s="9">
        <f t="shared" si="3"/>
        <v>0</v>
      </c>
      <c r="S23" s="9">
        <f t="shared" si="4"/>
        <v>0</v>
      </c>
      <c r="T23" s="9">
        <f t="shared" si="5"/>
        <v>0</v>
      </c>
      <c r="U23" s="7">
        <f t="shared" si="6"/>
        <v>0</v>
      </c>
      <c r="V23" s="52">
        <f t="shared" si="7"/>
        <v>13.5</v>
      </c>
    </row>
    <row r="24" spans="1:22" ht="44.25" customHeight="1" x14ac:dyDescent="0.25">
      <c r="A24" s="13">
        <v>4</v>
      </c>
      <c r="B24" s="5" t="s">
        <v>4</v>
      </c>
      <c r="C24" s="3" t="s">
        <v>27</v>
      </c>
      <c r="D24" s="3" t="s">
        <v>32</v>
      </c>
      <c r="E24" s="20">
        <f>1200*2000*21*0.05/1000</f>
        <v>2520</v>
      </c>
      <c r="F24" s="25">
        <v>0.75</v>
      </c>
      <c r="G24" s="26">
        <f>$E24*0.75</f>
        <v>1890</v>
      </c>
      <c r="H24" s="25">
        <v>0.25</v>
      </c>
      <c r="I24" s="26">
        <f>$E24*0.25</f>
        <v>630</v>
      </c>
      <c r="J24" s="25"/>
      <c r="K24" s="26"/>
      <c r="L24" s="25"/>
      <c r="M24" s="26"/>
      <c r="N24" s="22"/>
      <c r="O24" s="21">
        <f t="shared" si="0"/>
        <v>2520</v>
      </c>
      <c r="P24" s="51">
        <f t="shared" si="1"/>
        <v>1260</v>
      </c>
      <c r="Q24" s="9">
        <f t="shared" si="2"/>
        <v>945</v>
      </c>
      <c r="R24" s="9">
        <f t="shared" si="3"/>
        <v>315</v>
      </c>
      <c r="S24" s="9">
        <f t="shared" si="4"/>
        <v>0</v>
      </c>
      <c r="T24" s="9">
        <f t="shared" si="5"/>
        <v>0</v>
      </c>
      <c r="U24" s="7">
        <f t="shared" si="6"/>
        <v>0</v>
      </c>
      <c r="V24" s="52">
        <f t="shared" si="7"/>
        <v>1260</v>
      </c>
    </row>
    <row r="25" spans="1:22" ht="44.25" customHeight="1" x14ac:dyDescent="0.25">
      <c r="A25" s="13">
        <v>5</v>
      </c>
      <c r="B25" s="5" t="s">
        <v>14</v>
      </c>
      <c r="C25" s="3"/>
      <c r="D25" s="3"/>
      <c r="E25" s="20">
        <f>26200/18*50*12/1000</f>
        <v>873.33333333333337</v>
      </c>
      <c r="F25" s="25"/>
      <c r="G25" s="26"/>
      <c r="H25" s="25"/>
      <c r="I25" s="26"/>
      <c r="J25" s="25">
        <v>1</v>
      </c>
      <c r="K25" s="26">
        <f>E25</f>
        <v>873.33333333333337</v>
      </c>
      <c r="L25" s="25"/>
      <c r="M25" s="26"/>
      <c r="N25" s="22"/>
      <c r="O25" s="21">
        <f t="shared" si="0"/>
        <v>873.33333333333337</v>
      </c>
      <c r="P25" s="51">
        <f t="shared" si="1"/>
        <v>436.66666666666669</v>
      </c>
      <c r="Q25" s="9">
        <f t="shared" si="2"/>
        <v>0</v>
      </c>
      <c r="R25" s="9">
        <f t="shared" si="3"/>
        <v>0</v>
      </c>
      <c r="S25" s="9">
        <f t="shared" si="4"/>
        <v>436.66666666666669</v>
      </c>
      <c r="T25" s="9">
        <f t="shared" si="5"/>
        <v>0</v>
      </c>
      <c r="U25" s="7">
        <f t="shared" si="6"/>
        <v>0</v>
      </c>
      <c r="V25" s="52">
        <f t="shared" si="7"/>
        <v>436.66666666666669</v>
      </c>
    </row>
    <row r="26" spans="1:22" ht="44.25" customHeight="1" thickBot="1" x14ac:dyDescent="0.3">
      <c r="A26" s="14">
        <v>6</v>
      </c>
      <c r="B26" s="29" t="s">
        <v>5</v>
      </c>
      <c r="C26" s="14" t="s">
        <v>20</v>
      </c>
      <c r="D26" s="14" t="s">
        <v>31</v>
      </c>
      <c r="E26" s="30">
        <f>1200*2000*21/4/1000*0.18</f>
        <v>2268</v>
      </c>
      <c r="F26" s="55">
        <v>0.9</v>
      </c>
      <c r="G26" s="56">
        <f>$E26*0.9</f>
        <v>2041.2</v>
      </c>
      <c r="H26" s="55">
        <v>0.1</v>
      </c>
      <c r="I26" s="56">
        <f>$E26*0.1</f>
        <v>226.8</v>
      </c>
      <c r="J26" s="55"/>
      <c r="K26" s="56"/>
      <c r="L26" s="55"/>
      <c r="M26" s="56"/>
      <c r="N26" s="31"/>
      <c r="O26" s="48">
        <f t="shared" si="0"/>
        <v>2268</v>
      </c>
      <c r="P26" s="53">
        <f t="shared" si="1"/>
        <v>1134</v>
      </c>
      <c r="Q26" s="33">
        <f t="shared" si="2"/>
        <v>1020.6</v>
      </c>
      <c r="R26" s="33">
        <f t="shared" si="3"/>
        <v>113.4</v>
      </c>
      <c r="S26" s="33">
        <f t="shared" si="4"/>
        <v>0</v>
      </c>
      <c r="T26" s="33">
        <f t="shared" si="5"/>
        <v>0</v>
      </c>
      <c r="U26" s="32">
        <f t="shared" si="6"/>
        <v>0</v>
      </c>
      <c r="V26" s="54">
        <f t="shared" si="7"/>
        <v>1134</v>
      </c>
    </row>
    <row r="27" spans="1:22" s="4" customFormat="1" ht="15.75" thickBot="1" x14ac:dyDescent="0.3">
      <c r="A27" s="64" t="s">
        <v>45</v>
      </c>
      <c r="B27" s="65"/>
      <c r="C27" s="34"/>
      <c r="D27" s="34"/>
      <c r="E27" s="35">
        <f>SUM(E21:E26)</f>
        <v>5958.3333333333339</v>
      </c>
      <c r="F27" s="36"/>
      <c r="G27" s="37">
        <f t="shared" ref="G27:V27" si="8">SUM(G21:G26)</f>
        <v>4025.7</v>
      </c>
      <c r="H27" s="38"/>
      <c r="I27" s="37">
        <f t="shared" si="8"/>
        <v>897.3</v>
      </c>
      <c r="J27" s="38"/>
      <c r="K27" s="37">
        <f t="shared" si="8"/>
        <v>873.33333333333337</v>
      </c>
      <c r="L27" s="38"/>
      <c r="M27" s="37">
        <f t="shared" si="8"/>
        <v>162</v>
      </c>
      <c r="N27" s="39">
        <f t="shared" si="8"/>
        <v>720</v>
      </c>
      <c r="O27" s="35">
        <f t="shared" si="8"/>
        <v>6678.333333333333</v>
      </c>
      <c r="P27" s="36">
        <f t="shared" si="8"/>
        <v>2979.166666666667</v>
      </c>
      <c r="Q27" s="41">
        <f t="shared" si="8"/>
        <v>2012.85</v>
      </c>
      <c r="R27" s="41">
        <f t="shared" si="8"/>
        <v>448.65</v>
      </c>
      <c r="S27" s="41">
        <f t="shared" si="8"/>
        <v>436.66666666666669</v>
      </c>
      <c r="T27" s="41">
        <f t="shared" si="8"/>
        <v>81</v>
      </c>
      <c r="U27" s="40">
        <f t="shared" si="8"/>
        <v>360</v>
      </c>
      <c r="V27" s="57">
        <f t="shared" si="8"/>
        <v>3339.1666666666665</v>
      </c>
    </row>
    <row r="28" spans="1:22" s="6" customFormat="1" x14ac:dyDescent="0.25">
      <c r="N28" s="66" t="s">
        <v>40</v>
      </c>
      <c r="O28" s="66"/>
      <c r="P28" s="10">
        <f>P27/$V$27</f>
        <v>0.89218866982780143</v>
      </c>
      <c r="Q28" s="10">
        <f t="shared" ref="Q28:U28" si="9">Q27/$V$27</f>
        <v>0.60280009982530569</v>
      </c>
      <c r="R28" s="10">
        <f t="shared" si="9"/>
        <v>0.13435987022710258</v>
      </c>
      <c r="S28" s="10">
        <f t="shared" si="9"/>
        <v>0.13077115048664836</v>
      </c>
      <c r="T28" s="10">
        <f t="shared" si="9"/>
        <v>2.4257549288744698E-2</v>
      </c>
      <c r="U28" s="10">
        <f t="shared" si="9"/>
        <v>0.10781133017219865</v>
      </c>
      <c r="V28" s="10">
        <f>V27/$V$27</f>
        <v>1</v>
      </c>
    </row>
    <row r="29" spans="1:22" s="58" customFormat="1" ht="15.75" x14ac:dyDescent="0.25"/>
    <row r="30" spans="1:22" s="59" customFormat="1" ht="18.75" x14ac:dyDescent="0.25">
      <c r="A30" s="60" t="s">
        <v>50</v>
      </c>
      <c r="F30" s="6"/>
      <c r="H30" s="6"/>
      <c r="J30" s="6"/>
      <c r="L30" s="6"/>
      <c r="O30" s="6"/>
    </row>
    <row r="31" spans="1:22" ht="18.75" x14ac:dyDescent="0.25">
      <c r="A31" s="60" t="s">
        <v>57</v>
      </c>
    </row>
    <row r="32" spans="1:22" ht="18.75" x14ac:dyDescent="0.25">
      <c r="A32" s="60" t="s">
        <v>51</v>
      </c>
    </row>
  </sheetData>
  <mergeCells count="40">
    <mergeCell ref="A1:V1"/>
    <mergeCell ref="A2:V2"/>
    <mergeCell ref="E14:O14"/>
    <mergeCell ref="Q15:T15"/>
    <mergeCell ref="F15:M15"/>
    <mergeCell ref="D6:E6"/>
    <mergeCell ref="B6:C6"/>
    <mergeCell ref="D9:E9"/>
    <mergeCell ref="D10:E10"/>
    <mergeCell ref="B10:C10"/>
    <mergeCell ref="B9:C9"/>
    <mergeCell ref="D8:E8"/>
    <mergeCell ref="B8:C8"/>
    <mergeCell ref="D7:E7"/>
    <mergeCell ref="B7:C7"/>
    <mergeCell ref="P14:V14"/>
    <mergeCell ref="A27:B27"/>
    <mergeCell ref="N28:O28"/>
    <mergeCell ref="L16:M16"/>
    <mergeCell ref="J16:K16"/>
    <mergeCell ref="H16:I16"/>
    <mergeCell ref="F16:G16"/>
    <mergeCell ref="E15:E17"/>
    <mergeCell ref="D14:D17"/>
    <mergeCell ref="C14:C17"/>
    <mergeCell ref="B14:B17"/>
    <mergeCell ref="A14:A17"/>
    <mergeCell ref="O15:O17"/>
    <mergeCell ref="N15:N17"/>
    <mergeCell ref="V15:V17"/>
    <mergeCell ref="U15:U17"/>
    <mergeCell ref="B11:C11"/>
    <mergeCell ref="D11:E11"/>
    <mergeCell ref="B12:C12"/>
    <mergeCell ref="D12:E12"/>
    <mergeCell ref="T16:T17"/>
    <mergeCell ref="S16:S17"/>
    <mergeCell ref="R16:R17"/>
    <mergeCell ref="Q16:Q17"/>
    <mergeCell ref="P15:P17"/>
  </mergeCells>
  <pageMargins left="0.39370078740157483" right="0.19685039370078741" top="0.74803149606299213" bottom="0.74803149606299213" header="0.31496062992125984" footer="0.31496062992125984"/>
  <pageSetup paperSize="9" scale="68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2015-08-20T12:22:03Z</dcterms:modified>
</cp:coreProperties>
</file>