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4649\"/>
    </mc:Choice>
  </mc:AlternateContent>
  <bookViews>
    <workbookView xWindow="0" yWindow="0" windowWidth="25140" windowHeight="10320" tabRatio="500"/>
  </bookViews>
  <sheets>
    <sheet name="порівн табл" sheetId="6" r:id="rId1"/>
  </sheets>
  <definedNames>
    <definedName name="_xlnm.Print_Area" localSheetId="0">'порівн табл'!$A$1:$Q$21</definedName>
  </definedNames>
  <calcPr calcId="162913"/>
</workbook>
</file>

<file path=xl/calcChain.xml><?xml version="1.0" encoding="utf-8"?>
<calcChain xmlns="http://schemas.openxmlformats.org/spreadsheetml/2006/main">
  <c r="I10" i="6" l="1"/>
  <c r="I11" i="6"/>
  <c r="N11" i="6"/>
  <c r="H12" i="6"/>
  <c r="M12" i="6"/>
  <c r="L10" i="6"/>
  <c r="Q10" i="6"/>
  <c r="L11" i="6"/>
  <c r="Q11" i="6"/>
  <c r="L12" i="6"/>
  <c r="Q12" i="6"/>
  <c r="L13" i="6"/>
  <c r="Q13" i="6"/>
  <c r="H13" i="6"/>
  <c r="H14" i="6"/>
  <c r="M14" i="6"/>
  <c r="I14" i="6"/>
  <c r="N14" i="6"/>
  <c r="H15" i="6"/>
  <c r="I15" i="6"/>
  <c r="N15" i="6"/>
  <c r="N10" i="6"/>
  <c r="J10" i="6"/>
  <c r="M11" i="6"/>
  <c r="O14" i="6"/>
  <c r="P14" i="6"/>
  <c r="Q14" i="6"/>
  <c r="M15" i="6"/>
  <c r="O15" i="6"/>
  <c r="P15" i="6"/>
  <c r="Q15" i="6"/>
  <c r="O10" i="6"/>
  <c r="M10" i="6"/>
  <c r="K10" i="6"/>
  <c r="P10" i="6"/>
  <c r="K11" i="6"/>
  <c r="P11" i="6"/>
  <c r="J11" i="6"/>
  <c r="O11" i="6"/>
  <c r="I12" i="6"/>
  <c r="N12" i="6"/>
  <c r="J12" i="6"/>
  <c r="O12" i="6"/>
  <c r="K12" i="6"/>
  <c r="P12" i="6"/>
  <c r="K13" i="6"/>
  <c r="P13" i="6"/>
  <c r="J13" i="6"/>
  <c r="O13" i="6"/>
  <c r="I13" i="6"/>
  <c r="N13" i="6"/>
  <c r="M13" i="6"/>
</calcChain>
</file>

<file path=xl/sharedStrings.xml><?xml version="1.0" encoding="utf-8"?>
<sst xmlns="http://schemas.openxmlformats.org/spreadsheetml/2006/main" count="52" uniqueCount="38">
  <si>
    <t>Код програмної класифікації видатків та кредитування державного бюджету</t>
  </si>
  <si>
    <t>Загальний фонд</t>
  </si>
  <si>
    <t>Всього</t>
  </si>
  <si>
    <t>видатки споживання</t>
  </si>
  <si>
    <t>з них</t>
  </si>
  <si>
    <t>видатки розвитку</t>
  </si>
  <si>
    <t>оплата праці</t>
  </si>
  <si>
    <t>комунальні послуги та енергоносії</t>
  </si>
  <si>
    <t>(тис.грн.)</t>
  </si>
  <si>
    <t xml:space="preserve">Редакція, що пропонується </t>
  </si>
  <si>
    <t>Порівняльна таблиця</t>
  </si>
  <si>
    <t xml:space="preserve">Найменування згідно з відомчою і програмною класифікаціями видатків та кредитування державного бюджету
</t>
  </si>
  <si>
    <t>Зміни, що пропонуються</t>
  </si>
  <si>
    <t>Всього:</t>
  </si>
  <si>
    <t>Редакція Закону</t>
  </si>
  <si>
    <t xml:space="preserve">          </t>
  </si>
  <si>
    <t>2300000</t>
  </si>
  <si>
    <t>2301000</t>
  </si>
  <si>
    <t>Міністерство охорони здоров'я України</t>
  </si>
  <si>
    <t>Апарат Міністерства охорони здоров'я України</t>
  </si>
  <si>
    <t>2301110</t>
  </si>
  <si>
    <t>Спеціалізована та високоспеціалізована медична допомога, що надається загальнодержавними закладами охорони здоров'я</t>
  </si>
  <si>
    <t>2308000</t>
  </si>
  <si>
    <t>Національна служба здоров’я України</t>
  </si>
  <si>
    <t>2308060</t>
  </si>
  <si>
    <t>Реалізація програми державних гарантій медичного обслуговування населення</t>
  </si>
  <si>
    <t xml:space="preserve">  "Розподіл видатків Державного бюджету України на 2021 рік"</t>
  </si>
  <si>
    <t>до  проєкту Закону України "Про внесення змін до додатка № 3 до Закону України "Про Державний бюджет України на 2021 рік"
 щодо фінансового забезпечення діяльності Центру мікрохірургії ока</t>
  </si>
  <si>
    <t>Зуб В.О.410</t>
  </si>
  <si>
    <t>Дубнов А.В</t>
  </si>
  <si>
    <t>Дмитрієва О.О.</t>
  </si>
  <si>
    <t>Пуртова А.А.</t>
  </si>
  <si>
    <t>Абдулін О.Р.</t>
  </si>
  <si>
    <t>Тимошенко Ю.В.</t>
  </si>
  <si>
    <t>Соболєв С.В.</t>
  </si>
  <si>
    <t>Бондарєв К.А.</t>
  </si>
  <si>
    <t>Народні депутати України</t>
  </si>
  <si>
    <t>Вагнєр В.О.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</si>
</sst>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2" x14ac:knownFonts="1">
    <font>
      <sz val="10"/>
      <color indexed="8"/>
      <name val="ARIAL"/>
      <charset val="1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4" fillId="0" borderId="0"/>
    <xf numFmtId="0" fontId="5" fillId="0" borderId="0"/>
  </cellStyleXfs>
  <cellXfs count="44">
    <xf numFmtId="0" fontId="0" fillId="0" borderId="0" xfId="0" applyAlignment="1">
      <alignment vertical="top"/>
    </xf>
    <xf numFmtId="0" fontId="6" fillId="0" borderId="0" xfId="0" applyFont="1" applyFill="1" applyAlignment="1">
      <alignment vertical="top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7" fillId="0" borderId="1" xfId="0" applyNumberFormat="1" applyFont="1" applyFill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64" fontId="13" fillId="0" borderId="0" xfId="0" applyNumberFormat="1" applyFont="1" applyFill="1" applyBorder="1" applyAlignment="1" applyProtection="1">
      <alignment vertical="top"/>
    </xf>
    <xf numFmtId="0" fontId="6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16" fillId="0" borderId="0" xfId="0" applyFont="1" applyFill="1" applyAlignment="1">
      <alignment vertical="top"/>
    </xf>
    <xf numFmtId="164" fontId="17" fillId="2" borderId="1" xfId="0" applyNumberFormat="1" applyFont="1" applyFill="1" applyBorder="1" applyAlignment="1" applyProtection="1">
      <alignment vertical="center"/>
    </xf>
    <xf numFmtId="164" fontId="17" fillId="0" borderId="1" xfId="0" applyNumberFormat="1" applyFont="1" applyFill="1" applyBorder="1" applyAlignment="1" applyProtection="1">
      <alignment vertical="center"/>
    </xf>
    <xf numFmtId="0" fontId="17" fillId="0" borderId="1" xfId="0" applyNumberFormat="1" applyFont="1" applyFill="1" applyBorder="1" applyAlignment="1" applyProtection="1">
      <alignment horizontal="center" vertical="top"/>
    </xf>
    <xf numFmtId="0" fontId="17" fillId="0" borderId="1" xfId="0" applyNumberFormat="1" applyFont="1" applyFill="1" applyBorder="1" applyAlignment="1" applyProtection="1">
      <alignment vertical="top" wrapText="1"/>
    </xf>
    <xf numFmtId="164" fontId="17" fillId="0" borderId="1" xfId="0" applyNumberFormat="1" applyFont="1" applyFill="1" applyBorder="1" applyAlignment="1" applyProtection="1">
      <alignment vertical="top"/>
    </xf>
    <xf numFmtId="0" fontId="18" fillId="0" borderId="1" xfId="0" applyNumberFormat="1" applyFont="1" applyFill="1" applyBorder="1" applyAlignment="1" applyProtection="1">
      <alignment horizontal="center" vertical="top"/>
    </xf>
    <xf numFmtId="0" fontId="18" fillId="0" borderId="1" xfId="0" applyNumberFormat="1" applyFont="1" applyFill="1" applyBorder="1" applyAlignment="1" applyProtection="1">
      <alignment vertical="top" wrapText="1"/>
    </xf>
    <xf numFmtId="164" fontId="9" fillId="0" borderId="1" xfId="0" applyNumberFormat="1" applyFont="1" applyFill="1" applyBorder="1" applyAlignment="1" applyProtection="1">
      <alignment vertical="top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0" fontId="19" fillId="0" borderId="0" xfId="0" applyFont="1" applyFill="1" applyAlignment="1">
      <alignment vertical="top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vertical="top"/>
    </xf>
    <xf numFmtId="164" fontId="20" fillId="0" borderId="1" xfId="0" applyNumberFormat="1" applyFont="1" applyFill="1" applyBorder="1" applyAlignment="1">
      <alignment horizontal="right" vertical="top" wrapText="1"/>
    </xf>
    <xf numFmtId="0" fontId="4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vertical="top" wrapText="1"/>
    </xf>
    <xf numFmtId="164" fontId="4" fillId="0" borderId="1" xfId="0" applyNumberFormat="1" applyFont="1" applyFill="1" applyBorder="1" applyAlignment="1">
      <alignment horizontal="right" vertical="top" wrapText="1"/>
    </xf>
    <xf numFmtId="0" fontId="21" fillId="0" borderId="0" xfId="0" applyFont="1" applyAlignment="1">
      <alignment vertical="top"/>
    </xf>
    <xf numFmtId="0" fontId="3" fillId="0" borderId="0" xfId="0" applyFont="1" applyFill="1" applyBorder="1" applyAlignment="1">
      <alignment vertical="top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Звичайний" xfId="0" builtinId="0"/>
    <cellStyle name="Звичайний 2" xfId="1"/>
    <cellStyle name="Звичайний 3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showWhiteSpace="0" view="pageBreakPreview" topLeftCell="A2" zoomScale="70" zoomScaleNormal="100" zoomScaleSheetLayoutView="70" zoomScalePageLayoutView="40" workbookViewId="0">
      <selection activeCell="H19" sqref="H19"/>
    </sheetView>
  </sheetViews>
  <sheetFormatPr defaultColWidth="6.85546875" defaultRowHeight="12.75" x14ac:dyDescent="0.2"/>
  <cols>
    <col min="1" max="1" width="13" style="20" customWidth="1"/>
    <col min="2" max="2" width="43.140625" style="21" customWidth="1"/>
    <col min="3" max="3" width="20.140625" style="21" customWidth="1"/>
    <col min="4" max="4" width="20.28515625" style="21" customWidth="1"/>
    <col min="5" max="5" width="18.28515625" style="21" customWidth="1"/>
    <col min="6" max="6" width="15.140625" style="21" customWidth="1"/>
    <col min="7" max="7" width="16.5703125" style="21" customWidth="1"/>
    <col min="8" max="9" width="19.28515625" style="21" customWidth="1"/>
    <col min="10" max="10" width="18" style="21" customWidth="1"/>
    <col min="11" max="11" width="15.140625" style="21" customWidth="1"/>
    <col min="12" max="12" width="18.85546875" style="21" customWidth="1"/>
    <col min="13" max="13" width="15.140625" style="21" customWidth="1"/>
    <col min="14" max="14" width="14.7109375" style="21" customWidth="1"/>
    <col min="15" max="15" width="16.7109375" style="21" customWidth="1"/>
    <col min="16" max="16" width="12.42578125" style="21" customWidth="1"/>
    <col min="17" max="17" width="14.7109375" style="21" customWidth="1"/>
    <col min="18" max="18" width="6.85546875" style="21" hidden="1" customWidth="1"/>
    <col min="19" max="19" width="21.42578125" style="21" hidden="1" customWidth="1"/>
    <col min="20" max="16384" width="6.85546875" style="21"/>
  </cols>
  <sheetData>
    <row r="1" spans="1:18" ht="122.45" hidden="1" customHeight="1" x14ac:dyDescent="0.2"/>
    <row r="2" spans="1:18" s="22" customFormat="1" ht="45" customHeight="1" x14ac:dyDescent="0.2">
      <c r="A2" s="41" t="s">
        <v>10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8" s="22" customFormat="1" ht="80.25" customHeight="1" x14ac:dyDescent="0.2">
      <c r="A3" s="41" t="s">
        <v>27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</row>
    <row r="4" spans="1:18" s="22" customFormat="1" ht="39.75" customHeight="1" x14ac:dyDescent="0.2">
      <c r="A4" s="41" t="s">
        <v>26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</row>
    <row r="5" spans="1:18" s="28" customFormat="1" ht="24.75" customHeight="1" x14ac:dyDescent="0.3">
      <c r="A5" s="2"/>
      <c r="B5" s="23"/>
      <c r="C5" s="24"/>
      <c r="D5" s="24"/>
      <c r="E5" s="25"/>
      <c r="F5" s="24"/>
      <c r="G5" s="24"/>
      <c r="H5" s="26"/>
      <c r="I5" s="26"/>
      <c r="J5" s="27"/>
      <c r="K5" s="27"/>
      <c r="L5" s="4"/>
      <c r="M5" s="27"/>
      <c r="N5" s="27"/>
      <c r="O5" s="27"/>
      <c r="P5" s="27"/>
      <c r="Q5" s="5" t="s">
        <v>8</v>
      </c>
    </row>
    <row r="6" spans="1:18" s="28" customFormat="1" ht="42.6" customHeight="1" x14ac:dyDescent="0.2">
      <c r="A6" s="6"/>
      <c r="B6" s="6"/>
      <c r="C6" s="42" t="s">
        <v>14</v>
      </c>
      <c r="D6" s="42"/>
      <c r="E6" s="42"/>
      <c r="F6" s="42"/>
      <c r="G6" s="42"/>
      <c r="H6" s="43" t="s">
        <v>9</v>
      </c>
      <c r="I6" s="43"/>
      <c r="J6" s="43"/>
      <c r="K6" s="43"/>
      <c r="L6" s="43"/>
      <c r="M6" s="43" t="s">
        <v>12</v>
      </c>
      <c r="N6" s="43"/>
      <c r="O6" s="43"/>
      <c r="P6" s="43"/>
      <c r="Q6" s="43"/>
      <c r="R6" s="27"/>
    </row>
    <row r="7" spans="1:18" s="28" customFormat="1" ht="19.5" customHeight="1" x14ac:dyDescent="0.2">
      <c r="A7" s="38" t="s">
        <v>0</v>
      </c>
      <c r="B7" s="39" t="s">
        <v>11</v>
      </c>
      <c r="C7" s="40" t="s">
        <v>1</v>
      </c>
      <c r="D7" s="40"/>
      <c r="E7" s="40"/>
      <c r="F7" s="40"/>
      <c r="G7" s="40"/>
      <c r="H7" s="40" t="s">
        <v>1</v>
      </c>
      <c r="I7" s="40"/>
      <c r="J7" s="40"/>
      <c r="K7" s="40"/>
      <c r="L7" s="40"/>
      <c r="M7" s="40" t="s">
        <v>1</v>
      </c>
      <c r="N7" s="40"/>
      <c r="O7" s="40"/>
      <c r="P7" s="40"/>
      <c r="Q7" s="40"/>
      <c r="R7" s="27"/>
    </row>
    <row r="8" spans="1:18" s="28" customFormat="1" ht="12.75" customHeight="1" x14ac:dyDescent="0.2">
      <c r="A8" s="38"/>
      <c r="B8" s="39"/>
      <c r="C8" s="37" t="s">
        <v>2</v>
      </c>
      <c r="D8" s="35" t="s">
        <v>3</v>
      </c>
      <c r="E8" s="36" t="s">
        <v>4</v>
      </c>
      <c r="F8" s="36"/>
      <c r="G8" s="35" t="s">
        <v>5</v>
      </c>
      <c r="H8" s="37" t="s">
        <v>2</v>
      </c>
      <c r="I8" s="35" t="s">
        <v>3</v>
      </c>
      <c r="J8" s="36" t="s">
        <v>4</v>
      </c>
      <c r="K8" s="36"/>
      <c r="L8" s="35" t="s">
        <v>5</v>
      </c>
      <c r="M8" s="37" t="s">
        <v>2</v>
      </c>
      <c r="N8" s="35" t="s">
        <v>3</v>
      </c>
      <c r="O8" s="36" t="s">
        <v>4</v>
      </c>
      <c r="P8" s="36"/>
      <c r="Q8" s="35" t="s">
        <v>5</v>
      </c>
      <c r="R8" s="27"/>
    </row>
    <row r="9" spans="1:18" s="28" customFormat="1" ht="75.75" customHeight="1" x14ac:dyDescent="0.2">
      <c r="A9" s="38"/>
      <c r="B9" s="39"/>
      <c r="C9" s="37"/>
      <c r="D9" s="35"/>
      <c r="E9" s="3" t="s">
        <v>6</v>
      </c>
      <c r="F9" s="7" t="s">
        <v>7</v>
      </c>
      <c r="G9" s="35"/>
      <c r="H9" s="37"/>
      <c r="I9" s="35"/>
      <c r="J9" s="3" t="s">
        <v>6</v>
      </c>
      <c r="K9" s="7" t="s">
        <v>7</v>
      </c>
      <c r="L9" s="35"/>
      <c r="M9" s="37"/>
      <c r="N9" s="35"/>
      <c r="O9" s="3" t="s">
        <v>6</v>
      </c>
      <c r="P9" s="7" t="s">
        <v>7</v>
      </c>
      <c r="Q9" s="35"/>
      <c r="R9" s="27"/>
    </row>
    <row r="10" spans="1:18" ht="14.25" x14ac:dyDescent="0.2">
      <c r="A10" s="12"/>
      <c r="B10" s="12" t="s">
        <v>13</v>
      </c>
      <c r="C10" s="13">
        <v>1183857335.7</v>
      </c>
      <c r="D10" s="13">
        <v>1082544213</v>
      </c>
      <c r="E10" s="13">
        <v>205446987.90000001</v>
      </c>
      <c r="F10" s="13">
        <v>8352724.2000000002</v>
      </c>
      <c r="G10" s="13">
        <v>99813122.700000003</v>
      </c>
      <c r="H10" s="13">
        <v>1183857335.7</v>
      </c>
      <c r="I10" s="13">
        <f>1082544213</f>
        <v>1082544213</v>
      </c>
      <c r="J10" s="13">
        <f>205446987.9+79896.2</f>
        <v>205526884.09999999</v>
      </c>
      <c r="K10" s="13">
        <f>8352724.2+3534.3</f>
        <v>8356258.5</v>
      </c>
      <c r="L10" s="13">
        <f>99813122.7+91206+11449.5-102655.5</f>
        <v>99813122.700000003</v>
      </c>
      <c r="M10" s="29">
        <f t="shared" ref="M10:Q15" si="0">H10-C10</f>
        <v>0</v>
      </c>
      <c r="N10" s="29">
        <f t="shared" si="0"/>
        <v>0</v>
      </c>
      <c r="O10" s="29">
        <f t="shared" si="0"/>
        <v>79896.199999988079</v>
      </c>
      <c r="P10" s="29">
        <f t="shared" si="0"/>
        <v>3534.2999999998137</v>
      </c>
      <c r="Q10" s="29">
        <f t="shared" si="0"/>
        <v>0</v>
      </c>
    </row>
    <row r="11" spans="1:18" ht="18" customHeight="1" x14ac:dyDescent="0.2">
      <c r="A11" s="14" t="s">
        <v>16</v>
      </c>
      <c r="B11" s="15" t="s">
        <v>18</v>
      </c>
      <c r="C11" s="16">
        <v>150411707.59999999</v>
      </c>
      <c r="D11" s="16">
        <v>145450842.09999999</v>
      </c>
      <c r="E11" s="16">
        <v>4194773.3999999994</v>
      </c>
      <c r="F11" s="16">
        <v>398335.79999999993</v>
      </c>
      <c r="G11" s="16">
        <v>4960865.5</v>
      </c>
      <c r="H11" s="16">
        <v>150411707.59999999</v>
      </c>
      <c r="I11" s="16">
        <f>145450842.1</f>
        <v>145450842.09999999</v>
      </c>
      <c r="J11" s="16">
        <f>4194773.4+79896.2</f>
        <v>4274669.6000000006</v>
      </c>
      <c r="K11" s="16">
        <f>398335.8+3534.3</f>
        <v>401870.1</v>
      </c>
      <c r="L11" s="16">
        <f>4960865.5+91206+11449.5-102655.5</f>
        <v>4960865.5</v>
      </c>
      <c r="M11" s="29">
        <f t="shared" si="0"/>
        <v>0</v>
      </c>
      <c r="N11" s="29">
        <f t="shared" si="0"/>
        <v>0</v>
      </c>
      <c r="O11" s="29">
        <f t="shared" si="0"/>
        <v>79896.200000001118</v>
      </c>
      <c r="P11" s="29">
        <f t="shared" si="0"/>
        <v>3534.3000000000466</v>
      </c>
      <c r="Q11" s="29">
        <f t="shared" si="0"/>
        <v>0</v>
      </c>
    </row>
    <row r="12" spans="1:18" ht="30" x14ac:dyDescent="0.2">
      <c r="A12" s="17" t="s">
        <v>17</v>
      </c>
      <c r="B12" s="18" t="s">
        <v>19</v>
      </c>
      <c r="C12" s="16">
        <v>26463344.100000001</v>
      </c>
      <c r="D12" s="16">
        <v>21680033.400000002</v>
      </c>
      <c r="E12" s="16">
        <v>3950177.3</v>
      </c>
      <c r="F12" s="16">
        <v>390899.79999999993</v>
      </c>
      <c r="G12" s="16">
        <v>4783310.7</v>
      </c>
      <c r="H12" s="16">
        <f>26463344.1+241401.5-102655.5</f>
        <v>26602090.100000001</v>
      </c>
      <c r="I12" s="16">
        <f>21680033.4+138746</f>
        <v>21818779.399999999</v>
      </c>
      <c r="J12" s="16">
        <f>3950177.3+79896.2</f>
        <v>4030073.5</v>
      </c>
      <c r="K12" s="16">
        <f>390899.8+3534.3</f>
        <v>394434.1</v>
      </c>
      <c r="L12" s="16">
        <f>4783310.7+91206+11449.5-102655.5</f>
        <v>4783310.7</v>
      </c>
      <c r="M12" s="29">
        <f t="shared" si="0"/>
        <v>138746</v>
      </c>
      <c r="N12" s="29">
        <f t="shared" si="0"/>
        <v>138745.99999999627</v>
      </c>
      <c r="O12" s="29">
        <f t="shared" si="0"/>
        <v>79896.200000000186</v>
      </c>
      <c r="P12" s="29">
        <f t="shared" si="0"/>
        <v>3534.3000000000466</v>
      </c>
      <c r="Q12" s="29">
        <f t="shared" si="0"/>
        <v>0</v>
      </c>
    </row>
    <row r="13" spans="1:18" ht="65.099999999999994" customHeight="1" x14ac:dyDescent="0.2">
      <c r="A13" s="30" t="s">
        <v>20</v>
      </c>
      <c r="B13" s="31" t="s">
        <v>21</v>
      </c>
      <c r="C13" s="19">
        <v>1478105.7</v>
      </c>
      <c r="D13" s="19">
        <v>1316816.2</v>
      </c>
      <c r="E13" s="19">
        <v>734318.2</v>
      </c>
      <c r="F13" s="19">
        <v>120880.7</v>
      </c>
      <c r="G13" s="19">
        <v>161289.5</v>
      </c>
      <c r="H13" s="19">
        <f>1478105.7+241401.5-102655.5</f>
        <v>1616851.7</v>
      </c>
      <c r="I13" s="19">
        <f>1316816.2+138746</f>
        <v>1455562.2</v>
      </c>
      <c r="J13" s="19">
        <f>734318.2+79896.2</f>
        <v>814214.39999999991</v>
      </c>
      <c r="K13" s="19">
        <f>120880.7+3534.3</f>
        <v>124415</v>
      </c>
      <c r="L13" s="19">
        <f>161289.5+91206+11449.5-102655.5</f>
        <v>161289.5</v>
      </c>
      <c r="M13" s="32">
        <f t="shared" si="0"/>
        <v>138746</v>
      </c>
      <c r="N13" s="32">
        <f t="shared" si="0"/>
        <v>138746</v>
      </c>
      <c r="O13" s="32">
        <f t="shared" si="0"/>
        <v>79896.199999999953</v>
      </c>
      <c r="P13" s="32">
        <f t="shared" si="0"/>
        <v>3534.3000000000029</v>
      </c>
      <c r="Q13" s="32">
        <f t="shared" si="0"/>
        <v>0</v>
      </c>
    </row>
    <row r="14" spans="1:18" ht="24.6" customHeight="1" x14ac:dyDescent="0.2">
      <c r="A14" s="14" t="s">
        <v>22</v>
      </c>
      <c r="B14" s="15" t="s">
        <v>23</v>
      </c>
      <c r="C14" s="16">
        <v>123832160.39999999</v>
      </c>
      <c r="D14" s="16">
        <v>123654605.59999999</v>
      </c>
      <c r="E14" s="16">
        <v>157111.20000000001</v>
      </c>
      <c r="F14" s="16">
        <v>3779.1</v>
      </c>
      <c r="G14" s="16">
        <v>177554.8</v>
      </c>
      <c r="H14" s="16">
        <f>123832160.4-241401.5+102655.5</f>
        <v>123693414.40000001</v>
      </c>
      <c r="I14" s="16">
        <f>123654605.6-241401.5+102655.5</f>
        <v>123515859.59999999</v>
      </c>
      <c r="J14" s="16">
        <v>157111.20000000001</v>
      </c>
      <c r="K14" s="16">
        <v>3779.1</v>
      </c>
      <c r="L14" s="16">
        <v>177554.8</v>
      </c>
      <c r="M14" s="29">
        <f t="shared" si="0"/>
        <v>-138745.9999999851</v>
      </c>
      <c r="N14" s="29">
        <f t="shared" si="0"/>
        <v>-138746</v>
      </c>
      <c r="O14" s="29">
        <f t="shared" si="0"/>
        <v>0</v>
      </c>
      <c r="P14" s="29">
        <f t="shared" si="0"/>
        <v>0</v>
      </c>
      <c r="Q14" s="29">
        <f t="shared" si="0"/>
        <v>0</v>
      </c>
    </row>
    <row r="15" spans="1:18" ht="34.9" customHeight="1" x14ac:dyDescent="0.2">
      <c r="A15" s="30" t="s">
        <v>24</v>
      </c>
      <c r="B15" s="31" t="s">
        <v>25</v>
      </c>
      <c r="C15" s="19">
        <v>123494210.09999999</v>
      </c>
      <c r="D15" s="19">
        <v>123443910.09999999</v>
      </c>
      <c r="E15" s="19">
        <v>0</v>
      </c>
      <c r="F15" s="19">
        <v>0</v>
      </c>
      <c r="G15" s="19">
        <v>50300</v>
      </c>
      <c r="H15" s="19">
        <f>123494210.1-241401.5+102655.5</f>
        <v>123355464.09999999</v>
      </c>
      <c r="I15" s="19">
        <f>123443910.1-241401.5+102655.5</f>
        <v>123305164.09999999</v>
      </c>
      <c r="J15" s="19">
        <v>0</v>
      </c>
      <c r="K15" s="19">
        <v>0</v>
      </c>
      <c r="L15" s="19">
        <v>50300</v>
      </c>
      <c r="M15" s="32">
        <f t="shared" si="0"/>
        <v>-138746</v>
      </c>
      <c r="N15" s="32">
        <f t="shared" si="0"/>
        <v>-138746</v>
      </c>
      <c r="O15" s="32">
        <f t="shared" si="0"/>
        <v>0</v>
      </c>
      <c r="P15" s="32">
        <f t="shared" si="0"/>
        <v>0</v>
      </c>
      <c r="Q15" s="32">
        <f t="shared" si="0"/>
        <v>0</v>
      </c>
    </row>
    <row r="16" spans="1:18" x14ac:dyDescent="0.2">
      <c r="H16" s="21" t="s">
        <v>28</v>
      </c>
      <c r="I16" s="21" t="s">
        <v>33</v>
      </c>
    </row>
    <row r="17" spans="2:16" x14ac:dyDescent="0.2">
      <c r="H17" s="21" t="s">
        <v>29</v>
      </c>
      <c r="I17" s="21" t="s">
        <v>34</v>
      </c>
    </row>
    <row r="18" spans="2:16" x14ac:dyDescent="0.2">
      <c r="H18" s="21" t="s">
        <v>30</v>
      </c>
    </row>
    <row r="19" spans="2:16" x14ac:dyDescent="0.2">
      <c r="H19" s="21" t="s">
        <v>37</v>
      </c>
    </row>
    <row r="20" spans="2:16" x14ac:dyDescent="0.2">
      <c r="H20" s="21" t="s">
        <v>31</v>
      </c>
    </row>
    <row r="21" spans="2:16" ht="24.6" customHeight="1" x14ac:dyDescent="0.2">
      <c r="B21" s="28"/>
      <c r="C21" s="10" t="s">
        <v>36</v>
      </c>
      <c r="D21" s="33"/>
      <c r="E21" s="33"/>
      <c r="F21" s="33"/>
      <c r="G21" s="9" t="s">
        <v>15</v>
      </c>
      <c r="H21" s="21" t="s">
        <v>32</v>
      </c>
      <c r="I21" s="28"/>
      <c r="J21" s="28"/>
      <c r="K21" s="28"/>
      <c r="L21" s="10"/>
      <c r="M21" s="11"/>
      <c r="N21" s="28"/>
      <c r="O21" s="28"/>
      <c r="P21" s="1"/>
    </row>
    <row r="22" spans="2:16" ht="12.75" customHeight="1" x14ac:dyDescent="0.2"/>
    <row r="23" spans="2:16" ht="12.75" customHeight="1" x14ac:dyDescent="0.2"/>
    <row r="24" spans="2:16" ht="12.75" customHeight="1" x14ac:dyDescent="0.2"/>
    <row r="25" spans="2:16" ht="12.75" customHeight="1" x14ac:dyDescent="0.2">
      <c r="E25" s="34"/>
    </row>
    <row r="26" spans="2:16" ht="12.75" customHeight="1" x14ac:dyDescent="0.2">
      <c r="E26" s="8"/>
    </row>
    <row r="29" spans="2:16" x14ac:dyDescent="0.2">
      <c r="H29" s="21" t="s">
        <v>35</v>
      </c>
    </row>
  </sheetData>
  <mergeCells count="23">
    <mergeCell ref="A2:Q2"/>
    <mergeCell ref="A3:Q3"/>
    <mergeCell ref="A4:Q4"/>
    <mergeCell ref="C6:G6"/>
    <mergeCell ref="H6:L6"/>
    <mergeCell ref="M6:Q6"/>
    <mergeCell ref="A7:A9"/>
    <mergeCell ref="B7:B9"/>
    <mergeCell ref="C7:G7"/>
    <mergeCell ref="H7:L7"/>
    <mergeCell ref="M7:Q7"/>
    <mergeCell ref="C8:C9"/>
    <mergeCell ref="D8:D9"/>
    <mergeCell ref="E8:F8"/>
    <mergeCell ref="G8:G9"/>
    <mergeCell ref="H8:H9"/>
    <mergeCell ref="Q8:Q9"/>
    <mergeCell ref="I8:I9"/>
    <mergeCell ref="J8:K8"/>
    <mergeCell ref="L8:L9"/>
    <mergeCell ref="M8:M9"/>
    <mergeCell ref="N8:N9"/>
    <mergeCell ref="O8:P8"/>
  </mergeCells>
  <printOptions horizontalCentered="1"/>
  <pageMargins left="0" right="0" top="0" bottom="0" header="0" footer="0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порівн табл</vt:lpstr>
      <vt:lpstr>'порівн табл'!Область_друку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Павлюк Павло Петрович</cp:lastModifiedBy>
  <cp:lastPrinted>2021-01-21T10:34:24Z</cp:lastPrinted>
  <dcterms:created xsi:type="dcterms:W3CDTF">2008-07-07T17:56:09Z</dcterms:created>
  <dcterms:modified xsi:type="dcterms:W3CDTF">2021-01-27T12:29:53Z</dcterms:modified>
</cp:coreProperties>
</file>